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40D6E86E-958E-4A27-98AD-0D49B26F64EA}" xr6:coauthVersionLast="47" xr6:coauthVersionMax="47" xr10:uidLastSave="{00000000-0000-0000-0000-000000000000}"/>
  <bookViews>
    <workbookView xWindow="-120" yWindow="-120" windowWidth="20730" windowHeight="11040" activeTab="3" xr2:uid="{E01E6CB7-7522-42EF-A996-332019C4A224}"/>
  </bookViews>
  <sheets>
    <sheet name="data mentah" sheetId="1" r:id="rId1"/>
    <sheet name="analisis tren" sheetId="2" r:id="rId2"/>
    <sheet name="indeks alternatif" sheetId="3" r:id="rId3"/>
    <sheet name="CPI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54" i="2" l="1"/>
  <c r="T29" i="2"/>
  <c r="T30" i="2" s="1"/>
  <c r="P55" i="2"/>
  <c r="L8" i="2"/>
  <c r="R45" i="2" l="1"/>
  <c r="D20" i="2" s="1"/>
  <c r="R46" i="2"/>
  <c r="E20" i="2" s="1"/>
  <c r="R47" i="2"/>
  <c r="F20" i="2" s="1"/>
  <c r="R48" i="2"/>
  <c r="G20" i="2" s="1"/>
  <c r="R49" i="2"/>
  <c r="H20" i="2" s="1"/>
  <c r="R50" i="2"/>
  <c r="I20" i="2" s="1"/>
  <c r="R51" i="2"/>
  <c r="J20" i="2" s="1"/>
  <c r="R52" i="2"/>
  <c r="K20" i="2" s="1"/>
  <c r="R53" i="2"/>
  <c r="L20" i="2" s="1"/>
  <c r="R44" i="2"/>
  <c r="Q45" i="2"/>
  <c r="Q46" i="2"/>
  <c r="Q47" i="2"/>
  <c r="Q48" i="2"/>
  <c r="Q49" i="2"/>
  <c r="Q50" i="2"/>
  <c r="Q51" i="2"/>
  <c r="Q52" i="2"/>
  <c r="Q53" i="2"/>
  <c r="Q54" i="2"/>
  <c r="Q44" i="2"/>
  <c r="Q55" i="2" s="1"/>
  <c r="L17" i="2"/>
  <c r="L27" i="2" s="1"/>
  <c r="L16" i="2"/>
  <c r="L26" i="2" s="1"/>
  <c r="L15" i="2"/>
  <c r="L25" i="2" s="1"/>
  <c r="L14" i="2"/>
  <c r="R55" i="2" l="1"/>
  <c r="C20" i="2"/>
  <c r="N20" i="2" s="1"/>
  <c r="L24" i="2"/>
  <c r="L19" i="2"/>
  <c r="L18" i="2"/>
  <c r="L5" i="4"/>
  <c r="D22" i="4" s="1"/>
  <c r="D12" i="3"/>
  <c r="L6" i="4"/>
  <c r="C22" i="4" s="1"/>
  <c r="E12" i="3"/>
  <c r="L7" i="4"/>
  <c r="F13" i="3"/>
  <c r="L4" i="4" l="1"/>
  <c r="L8" i="4" s="1"/>
  <c r="L9" i="4" s="1"/>
  <c r="E22" i="4" s="1"/>
  <c r="C12" i="3"/>
  <c r="D40" i="2" l="1"/>
  <c r="E32" i="2" l="1"/>
  <c r="E38" i="2"/>
  <c r="E39" i="2"/>
  <c r="E37" i="2"/>
  <c r="E36" i="2"/>
  <c r="E35" i="2"/>
  <c r="E34" i="2"/>
  <c r="E33" i="2"/>
  <c r="E31" i="2"/>
  <c r="E30" i="2"/>
  <c r="E29" i="2"/>
  <c r="E40" i="2" s="1"/>
  <c r="M8" i="2" l="1"/>
  <c r="K8" i="2"/>
  <c r="K16" i="2" s="1"/>
  <c r="J8" i="2"/>
  <c r="I8" i="2"/>
  <c r="H8" i="2"/>
  <c r="G8" i="2"/>
  <c r="F8" i="2"/>
  <c r="E8" i="2"/>
  <c r="D8" i="2"/>
  <c r="D14" i="2" s="1"/>
  <c r="C8" i="2"/>
  <c r="K17" i="2" l="1"/>
  <c r="K27" i="2" s="1"/>
  <c r="K14" i="2"/>
  <c r="K24" i="2" s="1"/>
  <c r="G14" i="2"/>
  <c r="G24" i="2" s="1"/>
  <c r="G15" i="2"/>
  <c r="G16" i="2"/>
  <c r="G17" i="2"/>
  <c r="C17" i="2"/>
  <c r="C16" i="2"/>
  <c r="C15" i="2"/>
  <c r="C14" i="2"/>
  <c r="D17" i="2"/>
  <c r="D27" i="2" s="1"/>
  <c r="D16" i="2"/>
  <c r="D26" i="2" s="1"/>
  <c r="D15" i="2"/>
  <c r="D25" i="2" s="1"/>
  <c r="E17" i="2"/>
  <c r="E27" i="2" s="1"/>
  <c r="E16" i="2"/>
  <c r="E26" i="2" s="1"/>
  <c r="E15" i="2"/>
  <c r="E25" i="2" s="1"/>
  <c r="E14" i="2"/>
  <c r="F17" i="2"/>
  <c r="F27" i="2" s="1"/>
  <c r="F16" i="2"/>
  <c r="F26" i="2" s="1"/>
  <c r="F15" i="2"/>
  <c r="F25" i="2" s="1"/>
  <c r="F14" i="2"/>
  <c r="G27" i="2"/>
  <c r="G26" i="2"/>
  <c r="G25" i="2"/>
  <c r="I17" i="2"/>
  <c r="I27" i="2" s="1"/>
  <c r="I7" i="4" s="1"/>
  <c r="I16" i="2"/>
  <c r="I26" i="2" s="1"/>
  <c r="I15" i="2"/>
  <c r="I25" i="2" s="1"/>
  <c r="I14" i="2"/>
  <c r="J17" i="2"/>
  <c r="J27" i="2" s="1"/>
  <c r="J16" i="2"/>
  <c r="J26" i="2" s="1"/>
  <c r="J15" i="2"/>
  <c r="J25" i="2" s="1"/>
  <c r="J14" i="2"/>
  <c r="K26" i="2"/>
  <c r="K6" i="4" s="1"/>
  <c r="C21" i="4" s="1"/>
  <c r="K15" i="2"/>
  <c r="K25" i="2" s="1"/>
  <c r="M17" i="2"/>
  <c r="M27" i="2" s="1"/>
  <c r="M16" i="2"/>
  <c r="M26" i="2" s="1"/>
  <c r="M15" i="2"/>
  <c r="M25" i="2" s="1"/>
  <c r="M14" i="2"/>
  <c r="H16" i="2"/>
  <c r="H26" i="2" s="1"/>
  <c r="H17" i="2"/>
  <c r="H27" i="2" s="1"/>
  <c r="H15" i="2"/>
  <c r="H25" i="2" s="1"/>
  <c r="H14" i="2"/>
  <c r="H24" i="2" s="1"/>
  <c r="H4" i="4" l="1"/>
  <c r="C8" i="3"/>
  <c r="H5" i="4"/>
  <c r="D18" i="4" s="1"/>
  <c r="D8" i="3"/>
  <c r="H7" i="4"/>
  <c r="F8" i="3"/>
  <c r="H6" i="4"/>
  <c r="C18" i="4" s="1"/>
  <c r="E8" i="3"/>
  <c r="M5" i="4"/>
  <c r="D23" i="4" s="1"/>
  <c r="D13" i="3"/>
  <c r="M6" i="4"/>
  <c r="C23" i="4" s="1"/>
  <c r="E13" i="3"/>
  <c r="M7" i="4"/>
  <c r="F14" i="3"/>
  <c r="K5" i="4"/>
  <c r="D21" i="4" s="1"/>
  <c r="D11" i="3"/>
  <c r="E11" i="3"/>
  <c r="J5" i="4"/>
  <c r="D20" i="4" s="1"/>
  <c r="D10" i="3"/>
  <c r="J6" i="4"/>
  <c r="C20" i="4" s="1"/>
  <c r="F10" i="3"/>
  <c r="E10" i="3"/>
  <c r="J7" i="4"/>
  <c r="F11" i="3"/>
  <c r="I5" i="4"/>
  <c r="D19" i="4" s="1"/>
  <c r="D9" i="3"/>
  <c r="I6" i="4"/>
  <c r="C19" i="4" s="1"/>
  <c r="F9" i="3"/>
  <c r="E9" i="3"/>
  <c r="G5" i="4"/>
  <c r="D17" i="4" s="1"/>
  <c r="D7" i="3"/>
  <c r="G6" i="4"/>
  <c r="C17" i="4" s="1"/>
  <c r="E7" i="3"/>
  <c r="G7" i="4"/>
  <c r="F7" i="3"/>
  <c r="F5" i="4"/>
  <c r="D16" i="4" s="1"/>
  <c r="D6" i="3"/>
  <c r="F6" i="4"/>
  <c r="C16" i="4" s="1"/>
  <c r="E6" i="3"/>
  <c r="F7" i="4"/>
  <c r="F6" i="3"/>
  <c r="E5" i="4"/>
  <c r="D15" i="4" s="1"/>
  <c r="D5" i="3"/>
  <c r="E6" i="4"/>
  <c r="C15" i="4" s="1"/>
  <c r="E5" i="3"/>
  <c r="E7" i="4"/>
  <c r="F5" i="3"/>
  <c r="D5" i="4"/>
  <c r="D14" i="4" s="1"/>
  <c r="D4" i="3"/>
  <c r="D6" i="4"/>
  <c r="C14" i="4" s="1"/>
  <c r="E4" i="3"/>
  <c r="D7" i="4"/>
  <c r="F4" i="3"/>
  <c r="G4" i="4"/>
  <c r="G8" i="4" s="1"/>
  <c r="G9" i="4" s="1"/>
  <c r="E17" i="4" s="1"/>
  <c r="C7" i="3"/>
  <c r="G7" i="3" s="1"/>
  <c r="H7" i="3" s="1"/>
  <c r="K4" i="4"/>
  <c r="C11" i="3"/>
  <c r="G11" i="3" s="1"/>
  <c r="H11" i="3" s="1"/>
  <c r="K7" i="4"/>
  <c r="F12" i="3"/>
  <c r="G12" i="3" s="1"/>
  <c r="H12" i="3" s="1"/>
  <c r="M18" i="2"/>
  <c r="M24" i="2"/>
  <c r="M19" i="2"/>
  <c r="K19" i="2"/>
  <c r="K18" i="2"/>
  <c r="J24" i="2"/>
  <c r="J19" i="2"/>
  <c r="J18" i="2"/>
  <c r="I24" i="2"/>
  <c r="I19" i="2"/>
  <c r="I18" i="2"/>
  <c r="G19" i="2"/>
  <c r="G18" i="2"/>
  <c r="F24" i="2"/>
  <c r="F19" i="2"/>
  <c r="F18" i="2"/>
  <c r="E24" i="2"/>
  <c r="E19" i="2"/>
  <c r="E18" i="2"/>
  <c r="D24" i="2"/>
  <c r="D19" i="2"/>
  <c r="D18" i="2"/>
  <c r="C24" i="2"/>
  <c r="N14" i="2"/>
  <c r="C19" i="2"/>
  <c r="C18" i="2"/>
  <c r="C25" i="2"/>
  <c r="N15" i="2"/>
  <c r="C26" i="2"/>
  <c r="N16" i="2"/>
  <c r="C27" i="2"/>
  <c r="N17" i="2"/>
  <c r="H19" i="2"/>
  <c r="H18" i="2"/>
  <c r="C7" i="4" l="1"/>
  <c r="N7" i="4" s="1"/>
  <c r="F3" i="3"/>
  <c r="C6" i="4"/>
  <c r="E3" i="3"/>
  <c r="E14" i="3" s="1"/>
  <c r="C5" i="4"/>
  <c r="D3" i="3"/>
  <c r="D14" i="3" s="1"/>
  <c r="C4" i="4"/>
  <c r="C3" i="3"/>
  <c r="D4" i="4"/>
  <c r="D8" i="4" s="1"/>
  <c r="D9" i="4" s="1"/>
  <c r="E14" i="4" s="1"/>
  <c r="C4" i="3"/>
  <c r="G4" i="3" s="1"/>
  <c r="H4" i="3" s="1"/>
  <c r="E4" i="4"/>
  <c r="E8" i="4" s="1"/>
  <c r="E9" i="4" s="1"/>
  <c r="E15" i="4" s="1"/>
  <c r="C5" i="3"/>
  <c r="G5" i="3" s="1"/>
  <c r="H5" i="3" s="1"/>
  <c r="F4" i="4"/>
  <c r="F8" i="4" s="1"/>
  <c r="F9" i="4" s="1"/>
  <c r="E16" i="4" s="1"/>
  <c r="C6" i="3"/>
  <c r="G6" i="3" s="1"/>
  <c r="H6" i="3" s="1"/>
  <c r="I4" i="4"/>
  <c r="I8" i="4" s="1"/>
  <c r="I9" i="4" s="1"/>
  <c r="E19" i="4" s="1"/>
  <c r="C9" i="3"/>
  <c r="G9" i="3" s="1"/>
  <c r="H9" i="3" s="1"/>
  <c r="J4" i="4"/>
  <c r="J8" i="4" s="1"/>
  <c r="J9" i="4" s="1"/>
  <c r="E20" i="4" s="1"/>
  <c r="C10" i="3"/>
  <c r="G10" i="3" s="1"/>
  <c r="H10" i="3" s="1"/>
  <c r="M4" i="4"/>
  <c r="M8" i="4" s="1"/>
  <c r="M9" i="4" s="1"/>
  <c r="E23" i="4" s="1"/>
  <c r="C13" i="3"/>
  <c r="G13" i="3" s="1"/>
  <c r="H13" i="3" s="1"/>
  <c r="K8" i="4"/>
  <c r="K9" i="4" s="1"/>
  <c r="E21" i="4" s="1"/>
  <c r="G8" i="3"/>
  <c r="H8" i="3" s="1"/>
  <c r="H8" i="4"/>
  <c r="H9" i="4" s="1"/>
  <c r="E18" i="4" s="1"/>
  <c r="N5" i="4" l="1"/>
  <c r="D13" i="4"/>
  <c r="N6" i="4"/>
  <c r="C13" i="4"/>
  <c r="C14" i="3"/>
  <c r="G3" i="3"/>
  <c r="H3" i="3" s="1"/>
  <c r="H14" i="3" s="1"/>
  <c r="H15" i="3" s="1"/>
  <c r="C8" i="4"/>
  <c r="C9" i="4" s="1"/>
  <c r="E13" i="4" s="1"/>
  <c r="N4" i="4"/>
</calcChain>
</file>

<file path=xl/sharedStrings.xml><?xml version="1.0" encoding="utf-8"?>
<sst xmlns="http://schemas.openxmlformats.org/spreadsheetml/2006/main" count="239" uniqueCount="91">
  <si>
    <t>P.E</t>
  </si>
  <si>
    <t>T.K</t>
  </si>
  <si>
    <t>R.G</t>
  </si>
  <si>
    <t>TPT</t>
  </si>
  <si>
    <t>P.P</t>
  </si>
  <si>
    <t>UHH</t>
  </si>
  <si>
    <t>RLS</t>
  </si>
  <si>
    <t>HLS</t>
  </si>
  <si>
    <t>K.JLN MANTAP</t>
  </si>
  <si>
    <t>IKLH</t>
  </si>
  <si>
    <t>Data Kab.Luwu Timur 2022</t>
  </si>
  <si>
    <t>Data Kab.Lutra 2022</t>
  </si>
  <si>
    <t>Data Kota Palopo 2022</t>
  </si>
  <si>
    <t>IKLH (2021)</t>
  </si>
  <si>
    <t>Data Kab.Luwu 2022 (BPS)</t>
  </si>
  <si>
    <t>Luwu Utara</t>
  </si>
  <si>
    <t>Kota Palopo</t>
  </si>
  <si>
    <t xml:space="preserve">Kab/Kota </t>
  </si>
  <si>
    <t xml:space="preserve">Luwu Timur </t>
  </si>
  <si>
    <t>Luwu</t>
  </si>
  <si>
    <t>Nilai Minimum</t>
  </si>
  <si>
    <t>Kab/Kota</t>
  </si>
  <si>
    <t>Total</t>
  </si>
  <si>
    <t>Rata-rata</t>
  </si>
  <si>
    <t>Bobot</t>
  </si>
  <si>
    <t>Luwu Timur</t>
  </si>
  <si>
    <t xml:space="preserve">IKLH </t>
  </si>
  <si>
    <t>Indikator Daya Saing</t>
  </si>
  <si>
    <t>total</t>
  </si>
  <si>
    <t>Rata-Rata</t>
  </si>
  <si>
    <t>Pertumbuhan Ekonomi</t>
  </si>
  <si>
    <t>Tingkat Kemiskinan</t>
  </si>
  <si>
    <t>Rasio Gini</t>
  </si>
  <si>
    <t>Pendapatan Perkapita</t>
  </si>
  <si>
    <t>bobot</t>
  </si>
  <si>
    <t>p.e</t>
  </si>
  <si>
    <t>tpt</t>
  </si>
  <si>
    <t>uhh</t>
  </si>
  <si>
    <t>rls</t>
  </si>
  <si>
    <t>hls</t>
  </si>
  <si>
    <t>jln</t>
  </si>
  <si>
    <t>iklh</t>
  </si>
  <si>
    <t>tk</t>
  </si>
  <si>
    <t>rg</t>
  </si>
  <si>
    <t>pp</t>
  </si>
  <si>
    <t xml:space="preserve">Tingkat Pengangguran Terbuka </t>
  </si>
  <si>
    <t>Umur Harapan Hidup</t>
  </si>
  <si>
    <t>Rata-rata Lama Sekolah</t>
  </si>
  <si>
    <t>Harapan Lama Sekolah</t>
  </si>
  <si>
    <t>Kondisi Jalan Mantap</t>
  </si>
  <si>
    <t>Indikator Daya Saing Wilayah</t>
  </si>
  <si>
    <t>CPI</t>
  </si>
  <si>
    <t>Tabel 3 : INDIKATOR DAYA SAING WILAYAH (PENENTUAN NILAI MINIMUM)</t>
  </si>
  <si>
    <t>Tabel 4: PERHITUNGAN TREN (ANALISIS TREN)</t>
  </si>
  <si>
    <t>Tabel 5: INDEKS ALTERNATIF</t>
  </si>
  <si>
    <t>Tabel 6: COMPOSITE PERFORMANCE INDEKS (CPI)</t>
  </si>
  <si>
    <t>Ke 7 Grafik Radar</t>
  </si>
  <si>
    <t>kajian lieratur para ahli</t>
  </si>
  <si>
    <t>Indikator</t>
  </si>
  <si>
    <t>Kab. Luwu Timur</t>
  </si>
  <si>
    <t>Kab. Luwu Utara</t>
  </si>
  <si>
    <t>Kab. Luwu</t>
  </si>
  <si>
    <t>Satuan</t>
  </si>
  <si>
    <t>%</t>
  </si>
  <si>
    <t>Tingkat Pengangguran Terbuka</t>
  </si>
  <si>
    <t>Indeks Kualitas Lingkungan Hidup</t>
  </si>
  <si>
    <t>No.</t>
  </si>
  <si>
    <t>air</t>
  </si>
  <si>
    <t>Penyaluran Air Bersih</t>
  </si>
  <si>
    <t>meter kubik</t>
  </si>
  <si>
    <t>Rupiah</t>
  </si>
  <si>
    <t>AIR</t>
  </si>
  <si>
    <t>AIR BERSIH</t>
  </si>
  <si>
    <t>Kab.Luwu Utara</t>
  </si>
  <si>
    <t>JLN MNTP</t>
  </si>
  <si>
    <t>JLN MNTAP</t>
  </si>
  <si>
    <t>Trend</t>
  </si>
  <si>
    <t>BPS</t>
  </si>
  <si>
    <t>Sudiharta</t>
  </si>
  <si>
    <t>Huda</t>
  </si>
  <si>
    <t>Furman</t>
  </si>
  <si>
    <t>KEMENDAGRI</t>
  </si>
  <si>
    <t>Rosinska</t>
  </si>
  <si>
    <t>Skor</t>
  </si>
  <si>
    <t>Literatur</t>
  </si>
  <si>
    <t>JLN MTP</t>
  </si>
  <si>
    <t>AIR BER</t>
  </si>
  <si>
    <t>Positif</t>
  </si>
  <si>
    <t>Negatif</t>
  </si>
  <si>
    <t>T. Pengangguran Terbuka</t>
  </si>
  <si>
    <t>I. Kualitas Lingkungan 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</si>
</sst>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8"/>
      <color theme="1"/>
      <name val="Times New Roman"/>
      <family val="1"/>
    </font>
    <font>
      <b/>
      <sz val="9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vertical="center"/>
    </xf>
    <xf numFmtId="2" fontId="0" fillId="0" borderId="0" xfId="0" applyNumberFormat="1"/>
    <xf numFmtId="0" fontId="0" fillId="4" borderId="1" xfId="0" applyFill="1" applyBorder="1" applyAlignment="1">
      <alignment horizontal="center"/>
    </xf>
    <xf numFmtId="0" fontId="0" fillId="5" borderId="1" xfId="0" applyFill="1" applyBorder="1"/>
    <xf numFmtId="0" fontId="0" fillId="5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3" fontId="0" fillId="0" borderId="0" xfId="0" applyNumberFormat="1"/>
    <xf numFmtId="0" fontId="3" fillId="0" borderId="8" xfId="0" applyFont="1" applyBorder="1" applyAlignment="1">
      <alignment horizontal="center"/>
    </xf>
    <xf numFmtId="0" fontId="3" fillId="0" borderId="8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3" fontId="3" fillId="0" borderId="1" xfId="0" applyNumberFormat="1" applyFont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2" fontId="3" fillId="5" borderId="1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center"/>
    </xf>
    <xf numFmtId="3" fontId="3" fillId="5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2" fontId="3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1" xfId="0" applyNumberFormat="1" applyFont="1" applyBorder="1"/>
    <xf numFmtId="2" fontId="3" fillId="5" borderId="1" xfId="0" applyNumberFormat="1" applyFont="1" applyFill="1" applyBorder="1" applyAlignment="1">
      <alignment horizontal="center"/>
    </xf>
    <xf numFmtId="0" fontId="3" fillId="5" borderId="8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top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81048993405141"/>
          <c:y val="0.28311759309992429"/>
          <c:w val="0.42677571973756107"/>
          <c:h val="0.63158914752544126"/>
        </c:manualLayout>
      </c:layout>
      <c:radarChart>
        <c:radarStyle val="marker"/>
        <c:varyColors val="0"/>
        <c:ser>
          <c:idx val="0"/>
          <c:order val="0"/>
          <c:tx>
            <c:strRef>
              <c:f>CPI!$C$12</c:f>
              <c:strCache>
                <c:ptCount val="1"/>
                <c:pt idx="0">
                  <c:v>Kota Palopo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CPI!$B$13:$B$23</c:f>
              <c:strCache>
                <c:ptCount val="11"/>
                <c:pt idx="0">
                  <c:v>Pertumbuhan Ekonomi</c:v>
                </c:pt>
                <c:pt idx="1">
                  <c:v>Tingkat Kemiskinan</c:v>
                </c:pt>
                <c:pt idx="2">
                  <c:v>Rasio Gini</c:v>
                </c:pt>
                <c:pt idx="3">
                  <c:v>Tingkat Pengangguran Terbuka </c:v>
                </c:pt>
                <c:pt idx="4">
                  <c:v>Pendapatan Perkapita</c:v>
                </c:pt>
                <c:pt idx="5">
                  <c:v>Umur Harapan Hidup</c:v>
                </c:pt>
                <c:pt idx="6">
                  <c:v>Rata-rata Lama Sekolah</c:v>
                </c:pt>
                <c:pt idx="7">
                  <c:v>Harapan Lama Sekolah</c:v>
                </c:pt>
                <c:pt idx="8">
                  <c:v>Kondisi Jalan Mantap</c:v>
                </c:pt>
                <c:pt idx="9">
                  <c:v>Penyaluran Air Bersih</c:v>
                </c:pt>
                <c:pt idx="10">
                  <c:v>Indeks Kualitas Lingkungan Hidup</c:v>
                </c:pt>
              </c:strCache>
            </c:strRef>
          </c:cat>
          <c:val>
            <c:numRef>
              <c:f>CPI!$C$13:$C$23</c:f>
              <c:numCache>
                <c:formatCode>0.00</c:formatCode>
                <c:ptCount val="11"/>
                <c:pt idx="0">
                  <c:v>11.566496163682865</c:v>
                </c:pt>
                <c:pt idx="1">
                  <c:v>6.5649100257069408</c:v>
                </c:pt>
                <c:pt idx="2">
                  <c:v>6.8918918918918921</c:v>
                </c:pt>
                <c:pt idx="3">
                  <c:v>5.5351075877689695</c:v>
                </c:pt>
                <c:pt idx="4">
                  <c:v>10.494474239282246</c:v>
                </c:pt>
                <c:pt idx="5">
                  <c:v>7.7107779226423281</c:v>
                </c:pt>
                <c:pt idx="6">
                  <c:v>17.6143583227446</c:v>
                </c:pt>
                <c:pt idx="7">
                  <c:v>12.003179650238474</c:v>
                </c:pt>
                <c:pt idx="8">
                  <c:v>38.423423423423415</c:v>
                </c:pt>
                <c:pt idx="9">
                  <c:v>22.071123055427169</c:v>
                </c:pt>
                <c:pt idx="10">
                  <c:v>8.1891080057463768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78-45E4-A5F9-A16D2E440CF7}"/>
            </c:ext>
          </c:extLst>
        </c:ser>
        <c:ser>
          <c:idx val="1"/>
          <c:order val="1"/>
          <c:tx>
            <c:strRef>
              <c:f>CPI!$D$12</c:f>
              <c:strCache>
                <c:ptCount val="1"/>
                <c:pt idx="0">
                  <c:v>Kab.Luwu Utara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CPI!$B$13:$B$23</c:f>
              <c:strCache>
                <c:ptCount val="11"/>
                <c:pt idx="0">
                  <c:v>Pertumbuhan Ekonomi</c:v>
                </c:pt>
                <c:pt idx="1">
                  <c:v>Tingkat Kemiskinan</c:v>
                </c:pt>
                <c:pt idx="2">
                  <c:v>Rasio Gini</c:v>
                </c:pt>
                <c:pt idx="3">
                  <c:v>Tingkat Pengangguran Terbuka </c:v>
                </c:pt>
                <c:pt idx="4">
                  <c:v>Pendapatan Perkapita</c:v>
                </c:pt>
                <c:pt idx="5">
                  <c:v>Umur Harapan Hidup</c:v>
                </c:pt>
                <c:pt idx="6">
                  <c:v>Rata-rata Lama Sekolah</c:v>
                </c:pt>
                <c:pt idx="7">
                  <c:v>Harapan Lama Sekolah</c:v>
                </c:pt>
                <c:pt idx="8">
                  <c:v>Kondisi Jalan Mantap</c:v>
                </c:pt>
                <c:pt idx="9">
                  <c:v>Penyaluran Air Bersih</c:v>
                </c:pt>
                <c:pt idx="10">
                  <c:v>Indeks Kualitas Lingkungan Hidup</c:v>
                </c:pt>
              </c:strCache>
            </c:strRef>
          </c:cat>
          <c:val>
            <c:numRef>
              <c:f>CPI!$D$13:$D$23</c:f>
              <c:numCache>
                <c:formatCode>0.00</c:formatCode>
                <c:ptCount val="11"/>
                <c:pt idx="0">
                  <c:v>8.6700767263427103</c:v>
                </c:pt>
                <c:pt idx="1">
                  <c:v>3.8634644478063533</c:v>
                </c:pt>
                <c:pt idx="2">
                  <c:v>7.5</c:v>
                </c:pt>
                <c:pt idx="3">
                  <c:v>12.5</c:v>
                </c:pt>
                <c:pt idx="4">
                  <c:v>10</c:v>
                </c:pt>
                <c:pt idx="5">
                  <c:v>7.5</c:v>
                </c:pt>
                <c:pt idx="6">
                  <c:v>12.5</c:v>
                </c:pt>
                <c:pt idx="7">
                  <c:v>10</c:v>
                </c:pt>
                <c:pt idx="8">
                  <c:v>11.407657657657658</c:v>
                </c:pt>
                <c:pt idx="9">
                  <c:v>7.6791023416974804</c:v>
                </c:pt>
                <c:pt idx="10">
                  <c:v>8.0177615254015944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78-45E4-A5F9-A16D2E440CF7}"/>
            </c:ext>
          </c:extLst>
        </c:ser>
        <c:ser>
          <c:idx val="2"/>
          <c:order val="2"/>
          <c:tx>
            <c:strRef>
              <c:f>CPI!$E$12</c:f>
              <c:strCache>
                <c:ptCount val="1"/>
                <c:pt idx="0">
                  <c:v>Rata-rata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CPI!$B$13:$B$23</c:f>
              <c:strCache>
                <c:ptCount val="11"/>
                <c:pt idx="0">
                  <c:v>Pertumbuhan Ekonomi</c:v>
                </c:pt>
                <c:pt idx="1">
                  <c:v>Tingkat Kemiskinan</c:v>
                </c:pt>
                <c:pt idx="2">
                  <c:v>Rasio Gini</c:v>
                </c:pt>
                <c:pt idx="3">
                  <c:v>Tingkat Pengangguran Terbuka </c:v>
                </c:pt>
                <c:pt idx="4">
                  <c:v>Pendapatan Perkapita</c:v>
                </c:pt>
                <c:pt idx="5">
                  <c:v>Umur Harapan Hidup</c:v>
                </c:pt>
                <c:pt idx="6">
                  <c:v>Rata-rata Lama Sekolah</c:v>
                </c:pt>
                <c:pt idx="7">
                  <c:v>Harapan Lama Sekolah</c:v>
                </c:pt>
                <c:pt idx="8">
                  <c:v>Kondisi Jalan Mantap</c:v>
                </c:pt>
                <c:pt idx="9">
                  <c:v>Penyaluran Air Bersih</c:v>
                </c:pt>
                <c:pt idx="10">
                  <c:v>Indeks Kualitas Lingkungan Hidup</c:v>
                </c:pt>
              </c:strCache>
            </c:strRef>
          </c:cat>
          <c:val>
            <c:numRef>
              <c:f>CPI!$E$13:$E$23</c:f>
              <c:numCache>
                <c:formatCode>0.00</c:formatCode>
                <c:ptCount val="11"/>
                <c:pt idx="0">
                  <c:v>9.6627237851662411</c:v>
                </c:pt>
                <c:pt idx="1">
                  <c:v>5.5044114726617499</c:v>
                </c:pt>
                <c:pt idx="2">
                  <c:v>7.0034216909216909</c:v>
                </c:pt>
                <c:pt idx="3">
                  <c:v>9.6996341118039933</c:v>
                </c:pt>
                <c:pt idx="4">
                  <c:v>12.276247845624813</c:v>
                </c:pt>
                <c:pt idx="5">
                  <c:v>7.651292916123424</c:v>
                </c:pt>
                <c:pt idx="6">
                  <c:v>14.437738246505718</c:v>
                </c:pt>
                <c:pt idx="7">
                  <c:v>10.747217806041336</c:v>
                </c:pt>
                <c:pt idx="8">
                  <c:v>20.471565315315313</c:v>
                </c:pt>
                <c:pt idx="9">
                  <c:v>11.755748814479542</c:v>
                </c:pt>
                <c:pt idx="10">
                  <c:v>8.1337338383178803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78-45E4-A5F9-A16D2E440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5689151"/>
        <c:axId val="237950527"/>
      </c:radarChart>
      <c:catAx>
        <c:axId val="2356891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37950527"/>
        <c:crosses val="autoZero"/>
        <c:auto val="1"/>
        <c:lblAlgn val="ctr"/>
        <c:lblOffset val="100"/>
        <c:noMultiLvlLbl val="0"/>
      </c:catAx>
      <c:valAx>
        <c:axId val="237950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356891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2391961634282187"/>
          <c:y val="2.1739136636750152E-2"/>
          <c:w val="0.55216076731435626"/>
          <c:h val="0.332880957685997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COMPOSITE</a:t>
            </a:r>
            <a:r>
              <a:rPr lang="en-US" sz="1100" baseline="0"/>
              <a:t> PERFORMANCE INDEKS</a:t>
            </a:r>
            <a:endParaRPr lang="en-US" sz="11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CPI!$P$3:$P$6</c:f>
              <c:strCache>
                <c:ptCount val="4"/>
                <c:pt idx="0">
                  <c:v>Luwu Timur</c:v>
                </c:pt>
                <c:pt idx="1">
                  <c:v>Luwu Utara</c:v>
                </c:pt>
                <c:pt idx="2">
                  <c:v>Kota Palopo</c:v>
                </c:pt>
                <c:pt idx="3">
                  <c:v>Luwu</c:v>
                </c:pt>
              </c:strCache>
            </c:strRef>
          </c:cat>
          <c:val>
            <c:numRef>
              <c:f>CPI!$Q$3:$Q$6</c:f>
              <c:numCache>
                <c:formatCode>0.00</c:formatCode>
                <c:ptCount val="4"/>
                <c:pt idx="0">
                  <c:v>121.49</c:v>
                </c:pt>
                <c:pt idx="1">
                  <c:v>99.64</c:v>
                </c:pt>
                <c:pt idx="2">
                  <c:v>147.06</c:v>
                </c:pt>
                <c:pt idx="3">
                  <c:v>101.19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30-4D71-921E-59432A6F0AD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9"/>
        <c:shape val="box"/>
        <c:axId val="1300229951"/>
        <c:axId val="1292621887"/>
        <c:axId val="0"/>
      </c:bar3DChart>
      <c:catAx>
        <c:axId val="13002299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2621887"/>
        <c:crosses val="autoZero"/>
        <c:auto val="1"/>
        <c:lblAlgn val="ctr"/>
        <c:lblOffset val="100"/>
        <c:noMultiLvlLbl val="0"/>
      </c:catAx>
      <c:valAx>
        <c:axId val="1292621887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1300229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8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624417</xdr:colOff>
      <xdr:row>27</xdr:row>
      <xdr:rowOff>116417</xdr:rowOff>
    </xdr:from>
    <xdr:to>
      <xdr:col>15</xdr:col>
      <xdr:colOff>150342</xdr:colOff>
      <xdr:row>37</xdr:row>
      <xdr:rowOff>77159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93BE555-C8FE-17DA-A2E7-3E636DA4F6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46500" y="5640917"/>
          <a:ext cx="5547841" cy="22679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60325</xdr:colOff>
      <xdr:row>14</xdr:row>
      <xdr:rowOff>9525</xdr:rowOff>
    </xdr:from>
    <xdr:to>
      <xdr:col>17</xdr:col>
      <xdr:colOff>0</xdr:colOff>
      <xdr:row>32</xdr:row>
      <xdr:rowOff>85724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223C2D4-5081-4D19-2892-D11136EA9E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257175</xdr:colOff>
      <xdr:row>0</xdr:row>
      <xdr:rowOff>204787</xdr:rowOff>
    </xdr:from>
    <xdr:to>
      <xdr:col>24</xdr:col>
      <xdr:colOff>561975</xdr:colOff>
      <xdr:row>14</xdr:row>
      <xdr:rowOff>157162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BA26D20-36BB-10D1-985E-0B49A527B1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FE919-4671-4876-B358-A1CDA407588A}">
  <dimension ref="A1:K27"/>
  <sheetViews>
    <sheetView topLeftCell="A10" workbookViewId="0">
      <selection activeCell="E23" sqref="E23"/>
    </sheetView>
  </sheetViews>
  <sheetFormatPr defaultRowHeight="15" x14ac:dyDescent="0.25"/>
  <cols>
    <col min="1" max="1" width="12.7109375" customWidth="1"/>
    <col min="2" max="2" width="10.140625" customWidth="1"/>
    <col min="4" max="4" width="4.5703125" customWidth="1"/>
    <col min="5" max="5" width="30.5703125" customWidth="1"/>
    <col min="6" max="6" width="12.85546875" style="6" customWidth="1"/>
    <col min="7" max="7" width="17.5703125" customWidth="1"/>
    <col min="8" max="8" width="18" customWidth="1"/>
    <col min="9" max="9" width="13" customWidth="1"/>
    <col min="10" max="10" width="15" customWidth="1"/>
  </cols>
  <sheetData>
    <row r="1" spans="1:11" x14ac:dyDescent="0.25">
      <c r="A1" s="35" t="s">
        <v>10</v>
      </c>
      <c r="B1" s="36"/>
      <c r="D1" s="35" t="s">
        <v>11</v>
      </c>
      <c r="E1" s="36"/>
      <c r="G1" s="35" t="s">
        <v>12</v>
      </c>
      <c r="H1" s="36"/>
      <c r="J1" s="35" t="s">
        <v>14</v>
      </c>
      <c r="K1" s="36"/>
    </row>
    <row r="2" spans="1:11" x14ac:dyDescent="0.25">
      <c r="A2" s="3" t="s">
        <v>0</v>
      </c>
      <c r="B2" s="3">
        <v>3.91</v>
      </c>
      <c r="D2" s="3" t="s">
        <v>0</v>
      </c>
      <c r="E2" s="3">
        <v>4.5199999999999996</v>
      </c>
      <c r="G2" s="3" t="s">
        <v>0</v>
      </c>
      <c r="H2" s="3">
        <v>6.03</v>
      </c>
      <c r="J2" s="3" t="s">
        <v>0</v>
      </c>
      <c r="K2" s="3">
        <v>5.69</v>
      </c>
    </row>
    <row r="3" spans="1:11" x14ac:dyDescent="0.25">
      <c r="A3" s="3" t="s">
        <v>1</v>
      </c>
      <c r="B3" s="3">
        <v>6.81</v>
      </c>
      <c r="D3" s="3" t="s">
        <v>1</v>
      </c>
      <c r="E3" s="3">
        <v>13.22</v>
      </c>
      <c r="G3" s="3" t="s">
        <v>1</v>
      </c>
      <c r="H3" s="3">
        <v>7.78</v>
      </c>
      <c r="J3" s="3" t="s">
        <v>1</v>
      </c>
      <c r="K3" s="3">
        <v>12.49</v>
      </c>
    </row>
    <row r="4" spans="1:11" x14ac:dyDescent="0.25">
      <c r="A4" s="3" t="s">
        <v>2</v>
      </c>
      <c r="B4" s="3">
        <v>0.39</v>
      </c>
      <c r="D4" s="3" t="s">
        <v>2</v>
      </c>
      <c r="E4" s="3">
        <v>0.34</v>
      </c>
      <c r="G4" s="3" t="s">
        <v>2</v>
      </c>
      <c r="H4" s="3">
        <v>0.37</v>
      </c>
      <c r="J4" s="3" t="s">
        <v>2</v>
      </c>
      <c r="K4" s="3">
        <v>0.36</v>
      </c>
    </row>
    <row r="5" spans="1:11" x14ac:dyDescent="0.25">
      <c r="A5" s="3" t="s">
        <v>3</v>
      </c>
      <c r="B5" s="3">
        <v>4.96</v>
      </c>
      <c r="D5" s="3" t="s">
        <v>3</v>
      </c>
      <c r="E5" s="3">
        <v>3.91</v>
      </c>
      <c r="G5" s="3" t="s">
        <v>3</v>
      </c>
      <c r="H5" s="3">
        <v>8.83</v>
      </c>
      <c r="J5" s="3" t="s">
        <v>3</v>
      </c>
      <c r="K5" s="3">
        <v>4.4800000000000004</v>
      </c>
    </row>
    <row r="6" spans="1:11" x14ac:dyDescent="0.25">
      <c r="A6" s="3" t="s">
        <v>4</v>
      </c>
      <c r="B6" s="3">
        <v>78581200</v>
      </c>
      <c r="D6" s="3" t="s">
        <v>4</v>
      </c>
      <c r="E6" s="3">
        <v>44326657</v>
      </c>
      <c r="G6" s="3" t="s">
        <v>4</v>
      </c>
      <c r="H6" s="3">
        <v>46518496</v>
      </c>
      <c r="J6" s="3" t="s">
        <v>4</v>
      </c>
      <c r="K6" s="3">
        <v>48239658</v>
      </c>
    </row>
    <row r="7" spans="1:11" x14ac:dyDescent="0.25">
      <c r="A7" s="3" t="s">
        <v>5</v>
      </c>
      <c r="B7" s="3">
        <v>70.94</v>
      </c>
      <c r="D7" s="3" t="s">
        <v>5</v>
      </c>
      <c r="E7" s="3">
        <v>69.03</v>
      </c>
      <c r="G7" s="3" t="s">
        <v>5</v>
      </c>
      <c r="H7" s="3">
        <v>70.97</v>
      </c>
      <c r="J7" s="3" t="s">
        <v>5</v>
      </c>
      <c r="K7" s="3">
        <v>70.75</v>
      </c>
    </row>
    <row r="8" spans="1:11" x14ac:dyDescent="0.25">
      <c r="A8" s="3" t="s">
        <v>6</v>
      </c>
      <c r="B8" s="3">
        <v>8.92</v>
      </c>
      <c r="D8" s="3" t="s">
        <v>6</v>
      </c>
      <c r="E8" s="3">
        <v>7.87</v>
      </c>
      <c r="G8" s="3" t="s">
        <v>6</v>
      </c>
      <c r="H8" s="3">
        <v>11.09</v>
      </c>
      <c r="J8" s="3" t="s">
        <v>6</v>
      </c>
      <c r="K8" s="3">
        <v>8.48</v>
      </c>
    </row>
    <row r="9" spans="1:11" x14ac:dyDescent="0.25">
      <c r="A9" s="3" t="s">
        <v>7</v>
      </c>
      <c r="B9" s="3">
        <v>13</v>
      </c>
      <c r="D9" s="3" t="s">
        <v>7</v>
      </c>
      <c r="E9" s="3">
        <v>12.58</v>
      </c>
      <c r="G9" s="3" t="s">
        <v>7</v>
      </c>
      <c r="H9" s="3">
        <v>15.1</v>
      </c>
      <c r="J9" s="3" t="s">
        <v>7</v>
      </c>
      <c r="K9" s="3">
        <v>13.4</v>
      </c>
    </row>
    <row r="10" spans="1:11" x14ac:dyDescent="0.25">
      <c r="A10" s="3" t="s">
        <v>8</v>
      </c>
      <c r="B10" s="3">
        <v>39.17</v>
      </c>
      <c r="D10" s="3" t="s">
        <v>8</v>
      </c>
      <c r="E10" s="3">
        <v>20.260000000000002</v>
      </c>
      <c r="G10" s="3" t="s">
        <v>8</v>
      </c>
      <c r="H10" s="3">
        <v>68.239999999999995</v>
      </c>
      <c r="J10" s="3" t="s">
        <v>8</v>
      </c>
      <c r="K10" s="3">
        <v>17.760000000000002</v>
      </c>
    </row>
    <row r="11" spans="1:11" x14ac:dyDescent="0.25">
      <c r="A11" s="3" t="s">
        <v>9</v>
      </c>
      <c r="B11" s="3">
        <v>79.709999999999994</v>
      </c>
      <c r="D11" s="3" t="s">
        <v>9</v>
      </c>
      <c r="E11" s="3">
        <v>76.739999999999995</v>
      </c>
      <c r="G11" s="3" t="s">
        <v>13</v>
      </c>
      <c r="H11" s="3">
        <v>78.38</v>
      </c>
      <c r="J11" s="3" t="s">
        <v>9</v>
      </c>
      <c r="K11" s="3">
        <v>76.569999999999993</v>
      </c>
    </row>
    <row r="15" spans="1:11" ht="15.75" thickBot="1" x14ac:dyDescent="0.3">
      <c r="D15" s="13" t="s">
        <v>66</v>
      </c>
      <c r="E15" s="13" t="s">
        <v>58</v>
      </c>
      <c r="F15" s="13" t="s">
        <v>62</v>
      </c>
      <c r="G15" s="13" t="s">
        <v>59</v>
      </c>
      <c r="H15" s="13" t="s">
        <v>60</v>
      </c>
      <c r="I15" s="13" t="s">
        <v>16</v>
      </c>
      <c r="J15" s="13" t="s">
        <v>61</v>
      </c>
    </row>
    <row r="16" spans="1:11" x14ac:dyDescent="0.25">
      <c r="D16" s="8">
        <v>1</v>
      </c>
      <c r="E16" s="9" t="s">
        <v>30</v>
      </c>
      <c r="F16" s="8" t="s">
        <v>63</v>
      </c>
      <c r="G16" s="8">
        <v>3.91</v>
      </c>
      <c r="H16" s="8">
        <v>4.5199999999999996</v>
      </c>
      <c r="I16" s="8">
        <v>6.03</v>
      </c>
      <c r="J16" s="8">
        <v>5.69</v>
      </c>
    </row>
    <row r="17" spans="4:10" x14ac:dyDescent="0.25">
      <c r="D17" s="10">
        <v>2</v>
      </c>
      <c r="E17" s="11" t="s">
        <v>31</v>
      </c>
      <c r="F17" s="10" t="s">
        <v>63</v>
      </c>
      <c r="G17" s="10">
        <v>6.81</v>
      </c>
      <c r="H17" s="10">
        <v>13.22</v>
      </c>
      <c r="I17" s="10">
        <v>7.78</v>
      </c>
      <c r="J17" s="10">
        <v>12.49</v>
      </c>
    </row>
    <row r="18" spans="4:10" x14ac:dyDescent="0.25">
      <c r="D18" s="10">
        <v>3</v>
      </c>
      <c r="E18" s="11" t="s">
        <v>32</v>
      </c>
      <c r="F18" s="10" t="s">
        <v>63</v>
      </c>
      <c r="G18" s="10">
        <v>0.39</v>
      </c>
      <c r="H18" s="10">
        <v>0.34</v>
      </c>
      <c r="I18" s="10">
        <v>0.37</v>
      </c>
      <c r="J18" s="10">
        <v>0.36</v>
      </c>
    </row>
    <row r="19" spans="4:10" x14ac:dyDescent="0.25">
      <c r="D19" s="10">
        <v>4</v>
      </c>
      <c r="E19" s="11" t="s">
        <v>64</v>
      </c>
      <c r="F19" s="10" t="s">
        <v>63</v>
      </c>
      <c r="G19" s="10">
        <v>4.96</v>
      </c>
      <c r="H19" s="10">
        <v>3.91</v>
      </c>
      <c r="I19" s="10">
        <v>8.83</v>
      </c>
      <c r="J19" s="10">
        <v>4.4800000000000004</v>
      </c>
    </row>
    <row r="20" spans="4:10" x14ac:dyDescent="0.25">
      <c r="D20" s="10">
        <v>5</v>
      </c>
      <c r="E20" s="11" t="s">
        <v>33</v>
      </c>
      <c r="F20" s="10" t="s">
        <v>70</v>
      </c>
      <c r="G20" s="14">
        <v>78581200</v>
      </c>
      <c r="H20" s="14">
        <v>44326657</v>
      </c>
      <c r="I20" s="14">
        <v>46518496</v>
      </c>
      <c r="J20" s="14">
        <v>48239658</v>
      </c>
    </row>
    <row r="21" spans="4:10" x14ac:dyDescent="0.25">
      <c r="D21" s="10">
        <v>6</v>
      </c>
      <c r="E21" s="11" t="s">
        <v>46</v>
      </c>
      <c r="F21" s="10" t="s">
        <v>63</v>
      </c>
      <c r="G21" s="10">
        <v>70.94</v>
      </c>
      <c r="H21" s="10">
        <v>69.03</v>
      </c>
      <c r="I21" s="10">
        <v>70.97</v>
      </c>
      <c r="J21" s="10">
        <v>70.75</v>
      </c>
    </row>
    <row r="22" spans="4:10" x14ac:dyDescent="0.25">
      <c r="D22" s="10">
        <v>7</v>
      </c>
      <c r="E22" s="11" t="s">
        <v>47</v>
      </c>
      <c r="F22" s="10" t="s">
        <v>63</v>
      </c>
      <c r="G22" s="10">
        <v>8.92</v>
      </c>
      <c r="H22" s="10">
        <v>7.87</v>
      </c>
      <c r="I22" s="10">
        <v>11.09</v>
      </c>
      <c r="J22" s="10">
        <v>8.48</v>
      </c>
    </row>
    <row r="23" spans="4:10" x14ac:dyDescent="0.25">
      <c r="D23" s="10">
        <v>8</v>
      </c>
      <c r="E23" s="11" t="s">
        <v>48</v>
      </c>
      <c r="F23" s="10" t="s">
        <v>63</v>
      </c>
      <c r="G23" s="10">
        <v>13</v>
      </c>
      <c r="H23" s="10">
        <v>12.58</v>
      </c>
      <c r="I23" s="10">
        <v>15.1</v>
      </c>
      <c r="J23" s="10">
        <v>13.4</v>
      </c>
    </row>
    <row r="24" spans="4:10" x14ac:dyDescent="0.25">
      <c r="D24" s="10">
        <v>9</v>
      </c>
      <c r="E24" s="11" t="s">
        <v>49</v>
      </c>
      <c r="F24" s="10" t="s">
        <v>63</v>
      </c>
      <c r="G24" s="10">
        <v>39.17</v>
      </c>
      <c r="H24" s="10">
        <v>20.260000000000002</v>
      </c>
      <c r="I24" s="10">
        <v>68.239999999999995</v>
      </c>
      <c r="J24" s="10">
        <v>17.760000000000002</v>
      </c>
    </row>
    <row r="25" spans="4:10" x14ac:dyDescent="0.25">
      <c r="D25" s="10">
        <v>10</v>
      </c>
      <c r="E25" s="11" t="s">
        <v>68</v>
      </c>
      <c r="F25" s="10" t="s">
        <v>69</v>
      </c>
      <c r="G25" s="12">
        <v>3428173</v>
      </c>
      <c r="H25" s="12">
        <v>2693739</v>
      </c>
      <c r="I25" s="12">
        <v>7742291</v>
      </c>
      <c r="J25" s="12">
        <v>2630912</v>
      </c>
    </row>
    <row r="26" spans="4:10" x14ac:dyDescent="0.25">
      <c r="D26" s="10">
        <v>11</v>
      </c>
      <c r="E26" s="11" t="s">
        <v>65</v>
      </c>
      <c r="F26" s="10" t="s">
        <v>63</v>
      </c>
      <c r="G26" s="10">
        <v>79.709999999999994</v>
      </c>
      <c r="H26" s="10">
        <v>76.739999999999995</v>
      </c>
      <c r="I26" s="10">
        <v>78.38</v>
      </c>
      <c r="J26" s="10">
        <v>76.569999999999993</v>
      </c>
    </row>
    <row r="27" spans="4:10" x14ac:dyDescent="0.25">
      <c r="G27" s="7"/>
      <c r="H27" s="7"/>
      <c r="I27" s="7"/>
      <c r="J27" s="7"/>
    </row>
  </sheetData>
  <mergeCells count="4">
    <mergeCell ref="A1:B1"/>
    <mergeCell ref="D1:E1"/>
    <mergeCell ref="G1:H1"/>
    <mergeCell ref="J1:K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6ED9C-CAA7-436E-9F1E-F8D4B4FBEDC1}">
  <dimension ref="B1:T55"/>
  <sheetViews>
    <sheetView topLeftCell="A13" zoomScale="90" zoomScaleNormal="90" workbookViewId="0">
      <selection activeCell="G25" sqref="G25"/>
    </sheetView>
  </sheetViews>
  <sheetFormatPr defaultRowHeight="15" x14ac:dyDescent="0.25"/>
  <cols>
    <col min="2" max="2" width="16.85546875" customWidth="1"/>
    <col min="3" max="3" width="7.42578125" customWidth="1"/>
    <col min="4" max="4" width="7.5703125" customWidth="1"/>
    <col min="5" max="5" width="7.28515625" customWidth="1"/>
    <col min="6" max="6" width="7.5703125" customWidth="1"/>
    <col min="7" max="7" width="10.5703125" customWidth="1"/>
    <col min="8" max="8" width="9.140625" customWidth="1"/>
    <col min="9" max="9" width="10.140625" customWidth="1"/>
    <col min="10" max="10" width="7.7109375" customWidth="1"/>
    <col min="11" max="11" width="9.7109375" customWidth="1"/>
    <col min="12" max="12" width="11.42578125" customWidth="1"/>
    <col min="13" max="13" width="8.42578125" customWidth="1"/>
    <col min="14" max="14" width="13.85546875" customWidth="1"/>
    <col min="16" max="16" width="8" customWidth="1"/>
    <col min="17" max="17" width="7.5703125" customWidth="1"/>
    <col min="18" max="18" width="7.42578125" customWidth="1"/>
  </cols>
  <sheetData>
    <row r="1" spans="2:17" ht="30.75" customHeight="1" x14ac:dyDescent="0.25">
      <c r="B1" s="50" t="s">
        <v>52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2:17" x14ac:dyDescent="0.25">
      <c r="B2" s="42" t="s">
        <v>17</v>
      </c>
      <c r="C2" s="49" t="s">
        <v>0</v>
      </c>
      <c r="D2" s="49" t="s">
        <v>1</v>
      </c>
      <c r="E2" s="49" t="s">
        <v>2</v>
      </c>
      <c r="F2" s="49" t="s">
        <v>3</v>
      </c>
      <c r="G2" s="49" t="s">
        <v>4</v>
      </c>
      <c r="H2" s="49" t="s">
        <v>5</v>
      </c>
      <c r="I2" s="49" t="s">
        <v>6</v>
      </c>
      <c r="J2" s="49" t="s">
        <v>7</v>
      </c>
      <c r="K2" s="49" t="s">
        <v>74</v>
      </c>
      <c r="L2" s="44" t="s">
        <v>72</v>
      </c>
      <c r="M2" s="49" t="s">
        <v>9</v>
      </c>
      <c r="N2" s="1"/>
      <c r="O2" s="1"/>
      <c r="P2" s="1"/>
      <c r="Q2" s="1"/>
    </row>
    <row r="3" spans="2:17" x14ac:dyDescent="0.25">
      <c r="B3" s="42"/>
      <c r="C3" s="49"/>
      <c r="D3" s="49"/>
      <c r="E3" s="49"/>
      <c r="F3" s="49"/>
      <c r="G3" s="49"/>
      <c r="H3" s="49"/>
      <c r="I3" s="49"/>
      <c r="J3" s="49"/>
      <c r="K3" s="49"/>
      <c r="L3" s="45"/>
      <c r="M3" s="49"/>
      <c r="N3" s="1"/>
      <c r="O3" s="1"/>
      <c r="P3" s="1"/>
      <c r="Q3" s="1"/>
    </row>
    <row r="4" spans="2:17" x14ac:dyDescent="0.25">
      <c r="B4" s="17" t="s">
        <v>18</v>
      </c>
      <c r="C4" s="17">
        <v>3.91</v>
      </c>
      <c r="D4" s="17">
        <v>6.81</v>
      </c>
      <c r="E4" s="17">
        <v>0.39</v>
      </c>
      <c r="F4" s="17">
        <v>4.96</v>
      </c>
      <c r="G4" s="25">
        <v>78581200</v>
      </c>
      <c r="H4" s="17">
        <v>70.94</v>
      </c>
      <c r="I4" s="17">
        <v>8.92</v>
      </c>
      <c r="J4" s="17">
        <v>13</v>
      </c>
      <c r="K4" s="25">
        <v>39.17</v>
      </c>
      <c r="L4" s="26">
        <v>3428173</v>
      </c>
      <c r="M4" s="17">
        <v>79.709999999999994</v>
      </c>
    </row>
    <row r="5" spans="2:17" x14ac:dyDescent="0.25">
      <c r="B5" s="17" t="s">
        <v>15</v>
      </c>
      <c r="C5" s="17">
        <v>4.5199999999999996</v>
      </c>
      <c r="D5" s="17">
        <v>13.22</v>
      </c>
      <c r="E5" s="17">
        <v>0.34</v>
      </c>
      <c r="F5" s="17">
        <v>3.91</v>
      </c>
      <c r="G5" s="25">
        <v>44326657</v>
      </c>
      <c r="H5" s="17">
        <v>69.03</v>
      </c>
      <c r="I5" s="17">
        <v>7.87</v>
      </c>
      <c r="J5" s="17">
        <v>12.58</v>
      </c>
      <c r="K5" s="25">
        <v>20.260000000000002</v>
      </c>
      <c r="L5" s="26">
        <v>2693739</v>
      </c>
      <c r="M5" s="17">
        <v>76.739999999999995</v>
      </c>
    </row>
    <row r="6" spans="2:17" x14ac:dyDescent="0.25">
      <c r="B6" s="17" t="s">
        <v>16</v>
      </c>
      <c r="C6" s="17">
        <v>6.03</v>
      </c>
      <c r="D6" s="17">
        <v>7.78</v>
      </c>
      <c r="E6" s="17">
        <v>0.37</v>
      </c>
      <c r="F6" s="17">
        <v>8.83</v>
      </c>
      <c r="G6" s="25">
        <v>46518496</v>
      </c>
      <c r="H6" s="17">
        <v>70.97</v>
      </c>
      <c r="I6" s="17">
        <v>11.09</v>
      </c>
      <c r="J6" s="17">
        <v>15.1</v>
      </c>
      <c r="K6" s="25">
        <v>68.239999999999995</v>
      </c>
      <c r="L6" s="26">
        <v>7742291</v>
      </c>
      <c r="M6" s="17">
        <v>78.38</v>
      </c>
    </row>
    <row r="7" spans="2:17" x14ac:dyDescent="0.25">
      <c r="B7" s="17" t="s">
        <v>19</v>
      </c>
      <c r="C7" s="17">
        <v>5.69</v>
      </c>
      <c r="D7" s="17">
        <v>12.49</v>
      </c>
      <c r="E7" s="17">
        <v>0.36</v>
      </c>
      <c r="F7" s="17">
        <v>4.4800000000000004</v>
      </c>
      <c r="G7" s="25">
        <v>48239658</v>
      </c>
      <c r="H7" s="17">
        <v>70.75</v>
      </c>
      <c r="I7" s="17">
        <v>8.48</v>
      </c>
      <c r="J7" s="17">
        <v>13.4</v>
      </c>
      <c r="K7" s="25">
        <v>17.760000000000002</v>
      </c>
      <c r="L7" s="26">
        <v>2630912</v>
      </c>
      <c r="M7" s="17">
        <v>76.569999999999993</v>
      </c>
    </row>
    <row r="8" spans="2:17" x14ac:dyDescent="0.25">
      <c r="B8" s="27" t="s">
        <v>20</v>
      </c>
      <c r="C8" s="15">
        <f t="shared" ref="C8:M8" si="0">MIN(C4:C7)</f>
        <v>3.91</v>
      </c>
      <c r="D8" s="15">
        <f t="shared" si="0"/>
        <v>6.81</v>
      </c>
      <c r="E8" s="15">
        <f t="shared" si="0"/>
        <v>0.34</v>
      </c>
      <c r="F8" s="15">
        <f t="shared" si="0"/>
        <v>3.91</v>
      </c>
      <c r="G8" s="15">
        <f t="shared" si="0"/>
        <v>44326657</v>
      </c>
      <c r="H8" s="15">
        <f t="shared" si="0"/>
        <v>69.03</v>
      </c>
      <c r="I8" s="15">
        <f t="shared" si="0"/>
        <v>7.87</v>
      </c>
      <c r="J8" s="15">
        <f t="shared" si="0"/>
        <v>12.58</v>
      </c>
      <c r="K8" s="15">
        <f t="shared" si="0"/>
        <v>17.760000000000002</v>
      </c>
      <c r="L8" s="15">
        <f t="shared" si="0"/>
        <v>2630912</v>
      </c>
      <c r="M8" s="15">
        <f t="shared" si="0"/>
        <v>76.569999999999993</v>
      </c>
    </row>
    <row r="11" spans="2:17" ht="29.25" customHeight="1" x14ac:dyDescent="0.25">
      <c r="B11" s="50" t="s">
        <v>53</v>
      </c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1"/>
    </row>
    <row r="12" spans="2:17" x14ac:dyDescent="0.25">
      <c r="B12" s="42" t="s">
        <v>21</v>
      </c>
      <c r="C12" s="42" t="s">
        <v>0</v>
      </c>
      <c r="D12" s="42" t="s">
        <v>1</v>
      </c>
      <c r="E12" s="42" t="s">
        <v>2</v>
      </c>
      <c r="F12" s="42" t="s">
        <v>3</v>
      </c>
      <c r="G12" s="42" t="s">
        <v>4</v>
      </c>
      <c r="H12" s="42" t="s">
        <v>5</v>
      </c>
      <c r="I12" s="42" t="s">
        <v>6</v>
      </c>
      <c r="J12" s="42" t="s">
        <v>7</v>
      </c>
      <c r="K12" s="43" t="s">
        <v>75</v>
      </c>
      <c r="L12" s="40" t="s">
        <v>71</v>
      </c>
      <c r="M12" s="42" t="s">
        <v>9</v>
      </c>
      <c r="N12" s="42" t="s">
        <v>22</v>
      </c>
    </row>
    <row r="13" spans="2:17" x14ac:dyDescent="0.25">
      <c r="B13" s="42"/>
      <c r="C13" s="42"/>
      <c r="D13" s="42"/>
      <c r="E13" s="42"/>
      <c r="F13" s="42"/>
      <c r="G13" s="42"/>
      <c r="H13" s="42"/>
      <c r="I13" s="42"/>
      <c r="J13" s="42"/>
      <c r="K13" s="43"/>
      <c r="L13" s="41"/>
      <c r="M13" s="42"/>
      <c r="N13" s="42"/>
    </row>
    <row r="14" spans="2:17" x14ac:dyDescent="0.25">
      <c r="B14" s="17" t="s">
        <v>18</v>
      </c>
      <c r="C14" s="17">
        <f>C4/C8*100</f>
        <v>100</v>
      </c>
      <c r="D14" s="17">
        <f>D8/D4*100</f>
        <v>100</v>
      </c>
      <c r="E14" s="18">
        <f>E8/E4*100</f>
        <v>87.179487179487182</v>
      </c>
      <c r="F14" s="18">
        <f>F8/F4*100</f>
        <v>78.83064516129032</v>
      </c>
      <c r="G14" s="18">
        <f t="shared" ref="G14:M14" si="1">G4/G8*100</f>
        <v>177.27752399645206</v>
      </c>
      <c r="H14" s="18">
        <f t="shared" si="1"/>
        <v>102.76691293640445</v>
      </c>
      <c r="I14" s="18">
        <f t="shared" si="1"/>
        <v>113.34180432020331</v>
      </c>
      <c r="J14" s="18">
        <f t="shared" si="1"/>
        <v>103.33863275039745</v>
      </c>
      <c r="K14" s="18">
        <f>K4/K8*100</f>
        <v>220.55180180180179</v>
      </c>
      <c r="L14" s="18">
        <f>L4/L8*100</f>
        <v>130.3035981439136</v>
      </c>
      <c r="M14" s="18">
        <f t="shared" si="1"/>
        <v>104.10082277654433</v>
      </c>
      <c r="N14" s="18">
        <f>SUM(C14:M14)</f>
        <v>1317.6912290664945</v>
      </c>
    </row>
    <row r="15" spans="2:17" x14ac:dyDescent="0.25">
      <c r="B15" s="17" t="s">
        <v>15</v>
      </c>
      <c r="C15" s="18">
        <f>C5/C8*100</f>
        <v>115.6010230179028</v>
      </c>
      <c r="D15" s="18">
        <f>D8/D5*100</f>
        <v>51.512859304084714</v>
      </c>
      <c r="E15" s="17">
        <f>E8/E5*100</f>
        <v>100</v>
      </c>
      <c r="F15" s="17">
        <f>F8/F5*100</f>
        <v>100</v>
      </c>
      <c r="G15" s="17">
        <f t="shared" ref="G15:M15" si="2">G5/G8*100</f>
        <v>100</v>
      </c>
      <c r="H15" s="17">
        <f t="shared" si="2"/>
        <v>100</v>
      </c>
      <c r="I15" s="17">
        <f t="shared" si="2"/>
        <v>100</v>
      </c>
      <c r="J15" s="17">
        <f t="shared" si="2"/>
        <v>100</v>
      </c>
      <c r="K15" s="18">
        <f t="shared" si="2"/>
        <v>114.07657657657657</v>
      </c>
      <c r="L15" s="18">
        <f t="shared" si="2"/>
        <v>102.38803122263307</v>
      </c>
      <c r="M15" s="18">
        <f t="shared" si="2"/>
        <v>100.22201906751992</v>
      </c>
      <c r="N15" s="18">
        <f t="shared" ref="N15:N17" si="3">SUM(C15:M15)</f>
        <v>1083.8005091887171</v>
      </c>
    </row>
    <row r="16" spans="2:17" x14ac:dyDescent="0.25">
      <c r="B16" s="17" t="s">
        <v>16</v>
      </c>
      <c r="C16" s="18">
        <f>C6/C8*100</f>
        <v>154.21994884910487</v>
      </c>
      <c r="D16" s="18">
        <f>D8/D6*100</f>
        <v>87.532133676092542</v>
      </c>
      <c r="E16" s="18">
        <f>E8/E6*100</f>
        <v>91.891891891891902</v>
      </c>
      <c r="F16" s="18">
        <f>F8/F6*100</f>
        <v>44.280860702151756</v>
      </c>
      <c r="G16" s="18">
        <f t="shared" ref="G16:M16" si="4">G6/G8*100</f>
        <v>104.94474239282245</v>
      </c>
      <c r="H16" s="18">
        <f t="shared" si="4"/>
        <v>102.81037230189771</v>
      </c>
      <c r="I16" s="18">
        <f t="shared" si="4"/>
        <v>140.9148665819568</v>
      </c>
      <c r="J16" s="18">
        <f t="shared" si="4"/>
        <v>120.03179650238474</v>
      </c>
      <c r="K16" s="18">
        <f>K6/K8*100</f>
        <v>384.23423423423412</v>
      </c>
      <c r="L16" s="18">
        <f t="shared" si="4"/>
        <v>294.28164073902894</v>
      </c>
      <c r="M16" s="18">
        <f t="shared" si="4"/>
        <v>102.36385007182972</v>
      </c>
      <c r="N16" s="18">
        <f t="shared" si="3"/>
        <v>1627.5063379433957</v>
      </c>
    </row>
    <row r="17" spans="2:20" x14ac:dyDescent="0.25">
      <c r="B17" s="17" t="s">
        <v>19</v>
      </c>
      <c r="C17" s="18">
        <f>C7/C8*100</f>
        <v>145.52429667519183</v>
      </c>
      <c r="D17" s="18">
        <f>D8/D7*100</f>
        <v>54.523618895116087</v>
      </c>
      <c r="E17" s="18">
        <f>E8/E7*100</f>
        <v>94.444444444444457</v>
      </c>
      <c r="F17" s="18">
        <f>F8/F7*100</f>
        <v>87.276785714285708</v>
      </c>
      <c r="G17" s="18">
        <f t="shared" ref="G17:M17" si="5">G7/G8*100</f>
        <v>108.82764743571798</v>
      </c>
      <c r="H17" s="18">
        <f t="shared" si="5"/>
        <v>102.49167028828046</v>
      </c>
      <c r="I17" s="18">
        <f t="shared" si="5"/>
        <v>107.75095298602288</v>
      </c>
      <c r="J17" s="18">
        <f t="shared" si="5"/>
        <v>106.51828298887122</v>
      </c>
      <c r="K17" s="17">
        <f>K7/K8*100</f>
        <v>100</v>
      </c>
      <c r="L17" s="17">
        <f>L7/L8*100</f>
        <v>100</v>
      </c>
      <c r="M17" s="17">
        <f t="shared" si="5"/>
        <v>100</v>
      </c>
      <c r="N17" s="18">
        <f t="shared" si="3"/>
        <v>1107.3576994279306</v>
      </c>
    </row>
    <row r="18" spans="2:20" x14ac:dyDescent="0.25">
      <c r="B18" s="15" t="s">
        <v>22</v>
      </c>
      <c r="C18" s="20">
        <f t="shared" ref="C18:L18" si="6">SUM(C14:C17)</f>
        <v>515.34526854219951</v>
      </c>
      <c r="D18" s="20">
        <f t="shared" si="6"/>
        <v>293.56861187529336</v>
      </c>
      <c r="E18" s="20">
        <f t="shared" si="6"/>
        <v>373.51582351582351</v>
      </c>
      <c r="F18" s="20">
        <f t="shared" si="6"/>
        <v>310.38829157772778</v>
      </c>
      <c r="G18" s="20">
        <f t="shared" si="6"/>
        <v>491.04991382499247</v>
      </c>
      <c r="H18" s="20">
        <f t="shared" si="6"/>
        <v>408.06895552658261</v>
      </c>
      <c r="I18" s="20">
        <f t="shared" si="6"/>
        <v>462.00762388818299</v>
      </c>
      <c r="J18" s="20">
        <f t="shared" si="6"/>
        <v>429.88871224165337</v>
      </c>
      <c r="K18" s="20">
        <f t="shared" si="6"/>
        <v>818.86261261261245</v>
      </c>
      <c r="L18" s="20">
        <f t="shared" si="6"/>
        <v>626.97327010557569</v>
      </c>
      <c r="M18" s="20">
        <f>SUM(M14:M17)</f>
        <v>406.68669191589402</v>
      </c>
      <c r="N18" s="20"/>
    </row>
    <row r="19" spans="2:20" x14ac:dyDescent="0.25">
      <c r="B19" s="15" t="s">
        <v>23</v>
      </c>
      <c r="C19" s="20">
        <f t="shared" ref="C19:M19" si="7">AVERAGE(C14:C17)</f>
        <v>128.83631713554988</v>
      </c>
      <c r="D19" s="20">
        <f t="shared" si="7"/>
        <v>73.392152968823339</v>
      </c>
      <c r="E19" s="20">
        <f t="shared" si="7"/>
        <v>93.378955878955878</v>
      </c>
      <c r="F19" s="20">
        <f t="shared" si="7"/>
        <v>77.597072894431946</v>
      </c>
      <c r="G19" s="20">
        <f t="shared" si="7"/>
        <v>122.76247845624812</v>
      </c>
      <c r="H19" s="20">
        <f t="shared" si="7"/>
        <v>102.01723888164565</v>
      </c>
      <c r="I19" s="20">
        <f t="shared" si="7"/>
        <v>115.50190597204575</v>
      </c>
      <c r="J19" s="20">
        <f t="shared" si="7"/>
        <v>107.47217806041334</v>
      </c>
      <c r="K19" s="20">
        <f t="shared" si="7"/>
        <v>204.71565315315311</v>
      </c>
      <c r="L19" s="20">
        <f t="shared" si="7"/>
        <v>156.74331752639392</v>
      </c>
      <c r="M19" s="20">
        <f t="shared" si="7"/>
        <v>101.6716729789735</v>
      </c>
      <c r="N19" s="20"/>
    </row>
    <row r="20" spans="2:20" x14ac:dyDescent="0.25">
      <c r="B20" s="15" t="s">
        <v>24</v>
      </c>
      <c r="C20" s="20">
        <f>R44</f>
        <v>7.4999999999999997E-2</v>
      </c>
      <c r="D20" s="20">
        <f>R45</f>
        <v>7.4999999999999997E-2</v>
      </c>
      <c r="E20" s="20">
        <f>R46</f>
        <v>7.4999999999999997E-2</v>
      </c>
      <c r="F20" s="20">
        <f>R47</f>
        <v>0.125</v>
      </c>
      <c r="G20" s="20">
        <f>R48</f>
        <v>0.1</v>
      </c>
      <c r="H20" s="20">
        <f>R49</f>
        <v>7.4999999999999997E-2</v>
      </c>
      <c r="I20" s="20">
        <f>R50</f>
        <v>0.125</v>
      </c>
      <c r="J20" s="20">
        <f>R51</f>
        <v>0.1</v>
      </c>
      <c r="K20" s="20">
        <f>R52</f>
        <v>0.1</v>
      </c>
      <c r="L20" s="20">
        <f>R53</f>
        <v>7.4999999999999997E-2</v>
      </c>
      <c r="M20" s="15">
        <v>0.08</v>
      </c>
      <c r="N20" s="20">
        <f>SUM(C20:M20)</f>
        <v>1.0049999999999999</v>
      </c>
    </row>
    <row r="23" spans="2:20" x14ac:dyDescent="0.25">
      <c r="B23" s="15" t="s">
        <v>21</v>
      </c>
      <c r="C23" s="15" t="s">
        <v>0</v>
      </c>
      <c r="D23" s="15" t="s">
        <v>1</v>
      </c>
      <c r="E23" s="15" t="s">
        <v>2</v>
      </c>
      <c r="F23" s="15" t="s">
        <v>3</v>
      </c>
      <c r="G23" s="15" t="s">
        <v>4</v>
      </c>
      <c r="H23" s="15" t="s">
        <v>5</v>
      </c>
      <c r="I23" s="15" t="s">
        <v>6</v>
      </c>
      <c r="J23" s="15" t="s">
        <v>7</v>
      </c>
      <c r="K23" s="15" t="s">
        <v>74</v>
      </c>
      <c r="L23" s="15" t="s">
        <v>71</v>
      </c>
      <c r="M23" s="15" t="s">
        <v>26</v>
      </c>
      <c r="N23" s="1"/>
    </row>
    <row r="24" spans="2:20" x14ac:dyDescent="0.25">
      <c r="B24" s="17" t="s">
        <v>25</v>
      </c>
      <c r="C24" s="17">
        <f>C14*C20</f>
        <v>7.5</v>
      </c>
      <c r="D24" s="17">
        <f>D20*D14</f>
        <v>7.5</v>
      </c>
      <c r="E24" s="18">
        <f>E20*E14</f>
        <v>6.5384615384615383</v>
      </c>
      <c r="F24" s="18">
        <f>F20*F14</f>
        <v>9.85383064516129</v>
      </c>
      <c r="G24" s="18">
        <f>G14*G20</f>
        <v>17.727752399645208</v>
      </c>
      <c r="H24" s="18">
        <f t="shared" ref="H24:M24" si="8">H14*H20</f>
        <v>7.7075184702303332</v>
      </c>
      <c r="I24" s="18">
        <f t="shared" si="8"/>
        <v>14.167725540025414</v>
      </c>
      <c r="J24" s="18">
        <f t="shared" si="8"/>
        <v>10.333863275039747</v>
      </c>
      <c r="K24" s="18">
        <f>K14*K20</f>
        <v>22.05518018018018</v>
      </c>
      <c r="L24" s="18">
        <f>L14*L20</f>
        <v>9.7727698607935203</v>
      </c>
      <c r="M24" s="18">
        <f t="shared" si="8"/>
        <v>8.3280658221235466</v>
      </c>
      <c r="N24" s="1"/>
    </row>
    <row r="25" spans="2:20" x14ac:dyDescent="0.25">
      <c r="B25" s="17" t="s">
        <v>15</v>
      </c>
      <c r="C25" s="18">
        <f>C15*C20</f>
        <v>8.6700767263427103</v>
      </c>
      <c r="D25" s="18">
        <f>D20*D15</f>
        <v>3.8634644478063533</v>
      </c>
      <c r="E25" s="17">
        <f>E20*E15</f>
        <v>7.5</v>
      </c>
      <c r="F25" s="17">
        <f>F20*F15</f>
        <v>12.5</v>
      </c>
      <c r="G25" s="17">
        <f t="shared" ref="G25:M25" si="9">G15*G20</f>
        <v>10</v>
      </c>
      <c r="H25" s="17">
        <f t="shared" si="9"/>
        <v>7.5</v>
      </c>
      <c r="I25" s="17">
        <f t="shared" si="9"/>
        <v>12.5</v>
      </c>
      <c r="J25" s="17">
        <f t="shared" si="9"/>
        <v>10</v>
      </c>
      <c r="K25" s="18">
        <f t="shared" si="9"/>
        <v>11.407657657657658</v>
      </c>
      <c r="L25" s="18">
        <f t="shared" si="9"/>
        <v>7.6791023416974804</v>
      </c>
      <c r="M25" s="18">
        <f t="shared" si="9"/>
        <v>8.0177615254015944</v>
      </c>
      <c r="N25" s="1"/>
    </row>
    <row r="26" spans="2:20" x14ac:dyDescent="0.25">
      <c r="B26" s="17" t="s">
        <v>16</v>
      </c>
      <c r="C26" s="18">
        <f>C16*C20</f>
        <v>11.566496163682865</v>
      </c>
      <c r="D26" s="18">
        <f>D20*D16</f>
        <v>6.5649100257069408</v>
      </c>
      <c r="E26" s="18">
        <f>E20*E16</f>
        <v>6.8918918918918921</v>
      </c>
      <c r="F26" s="18">
        <f>F20*F16</f>
        <v>5.5351075877689695</v>
      </c>
      <c r="G26" s="18">
        <f t="shared" ref="G26:M26" si="10">G16*G20</f>
        <v>10.494474239282246</v>
      </c>
      <c r="H26" s="18">
        <f t="shared" si="10"/>
        <v>7.7107779226423281</v>
      </c>
      <c r="I26" s="18">
        <f t="shared" si="10"/>
        <v>17.6143583227446</v>
      </c>
      <c r="J26" s="18">
        <f t="shared" si="10"/>
        <v>12.003179650238474</v>
      </c>
      <c r="K26" s="18">
        <f t="shared" si="10"/>
        <v>38.423423423423415</v>
      </c>
      <c r="L26" s="18">
        <f t="shared" si="10"/>
        <v>22.071123055427169</v>
      </c>
      <c r="M26" s="18">
        <f t="shared" si="10"/>
        <v>8.1891080057463768</v>
      </c>
      <c r="N26" s="1"/>
    </row>
    <row r="27" spans="2:20" x14ac:dyDescent="0.25">
      <c r="B27" s="17" t="s">
        <v>19</v>
      </c>
      <c r="C27" s="18">
        <f>C17*C20</f>
        <v>10.914322250639387</v>
      </c>
      <c r="D27" s="18">
        <f>D20*D17</f>
        <v>4.0892714171337063</v>
      </c>
      <c r="E27" s="17">
        <f>E20*E17</f>
        <v>7.0833333333333339</v>
      </c>
      <c r="F27" s="18">
        <f>F20*F17</f>
        <v>10.909598214285714</v>
      </c>
      <c r="G27" s="18">
        <f t="shared" ref="G27:M27" si="11">G17*G20</f>
        <v>10.882764743571798</v>
      </c>
      <c r="H27" s="18">
        <f t="shared" si="11"/>
        <v>7.6868752716210338</v>
      </c>
      <c r="I27" s="18">
        <f t="shared" si="11"/>
        <v>13.46886912325286</v>
      </c>
      <c r="J27" s="18">
        <f t="shared" si="11"/>
        <v>10.651828298887123</v>
      </c>
      <c r="K27" s="17">
        <f>K17*K20</f>
        <v>10</v>
      </c>
      <c r="L27" s="17">
        <f>L17*L20</f>
        <v>7.5</v>
      </c>
      <c r="M27" s="17">
        <f t="shared" si="11"/>
        <v>8</v>
      </c>
      <c r="N27" s="1"/>
    </row>
    <row r="28" spans="2:20" ht="46.5" customHeight="1" x14ac:dyDescent="0.25">
      <c r="B28" s="51" t="s">
        <v>57</v>
      </c>
      <c r="C28" s="52"/>
      <c r="D28" s="52"/>
      <c r="E28" t="s">
        <v>34</v>
      </c>
      <c r="G28" s="2"/>
    </row>
    <row r="29" spans="2:20" x14ac:dyDescent="0.25">
      <c r="C29" s="2" t="s">
        <v>35</v>
      </c>
      <c r="D29">
        <v>5</v>
      </c>
      <c r="E29" s="2">
        <f>D29/D40</f>
        <v>0.13513513513513514</v>
      </c>
      <c r="G29" s="2"/>
      <c r="S29">
        <v>3</v>
      </c>
      <c r="T29">
        <f>S29/S30</f>
        <v>8.5714285714285715E-2</v>
      </c>
    </row>
    <row r="30" spans="2:20" x14ac:dyDescent="0.25">
      <c r="C30" s="2" t="s">
        <v>42</v>
      </c>
      <c r="D30">
        <v>3</v>
      </c>
      <c r="E30" s="2">
        <f>D30/D40</f>
        <v>8.1081081081081086E-2</v>
      </c>
      <c r="G30" s="2"/>
      <c r="S30">
        <v>35</v>
      </c>
      <c r="T30">
        <f>T29*100</f>
        <v>8.5714285714285712</v>
      </c>
    </row>
    <row r="31" spans="2:20" x14ac:dyDescent="0.25">
      <c r="C31" s="2" t="s">
        <v>43</v>
      </c>
      <c r="D31">
        <v>3</v>
      </c>
      <c r="E31" s="2">
        <f>D31/D40</f>
        <v>8.1081081081081086E-2</v>
      </c>
      <c r="G31" s="2"/>
    </row>
    <row r="32" spans="2:20" x14ac:dyDescent="0.25">
      <c r="C32" s="2" t="s">
        <v>36</v>
      </c>
      <c r="D32">
        <v>3</v>
      </c>
      <c r="E32" s="2">
        <f>D32/D40</f>
        <v>8.1081081081081086E-2</v>
      </c>
      <c r="G32" s="2"/>
    </row>
    <row r="33" spans="3:18" x14ac:dyDescent="0.25">
      <c r="C33" s="2" t="s">
        <v>44</v>
      </c>
      <c r="D33">
        <v>4</v>
      </c>
      <c r="E33" s="2">
        <f>D33/D40</f>
        <v>0.10810810810810811</v>
      </c>
      <c r="G33" s="2"/>
    </row>
    <row r="34" spans="3:18" x14ac:dyDescent="0.25">
      <c r="C34" s="2" t="s">
        <v>37</v>
      </c>
      <c r="D34">
        <v>4</v>
      </c>
      <c r="E34" s="2">
        <f>D34/D40</f>
        <v>0.10810810810810811</v>
      </c>
      <c r="G34" s="2"/>
    </row>
    <row r="35" spans="3:18" x14ac:dyDescent="0.25">
      <c r="C35" s="2" t="s">
        <v>38</v>
      </c>
      <c r="D35">
        <v>4</v>
      </c>
      <c r="E35" s="2">
        <f>D35/D40</f>
        <v>0.10810810810810811</v>
      </c>
      <c r="G35" s="2"/>
    </row>
    <row r="36" spans="3:18" x14ac:dyDescent="0.25">
      <c r="C36" s="2" t="s">
        <v>39</v>
      </c>
      <c r="D36">
        <v>4</v>
      </c>
      <c r="E36" s="2">
        <f>D36/D40</f>
        <v>0.10810810810810811</v>
      </c>
      <c r="G36" s="2"/>
    </row>
    <row r="37" spans="3:18" x14ac:dyDescent="0.25">
      <c r="C37" s="2" t="s">
        <v>40</v>
      </c>
      <c r="D37">
        <v>2</v>
      </c>
      <c r="E37" s="2">
        <f>D37/D40</f>
        <v>5.4054054054054057E-2</v>
      </c>
    </row>
    <row r="38" spans="3:18" x14ac:dyDescent="0.25">
      <c r="C38" s="2" t="s">
        <v>67</v>
      </c>
      <c r="D38">
        <v>2</v>
      </c>
      <c r="E38" s="2">
        <f>D38/D40</f>
        <v>5.4054054054054057E-2</v>
      </c>
    </row>
    <row r="39" spans="3:18" x14ac:dyDescent="0.25">
      <c r="C39" s="2" t="s">
        <v>41</v>
      </c>
      <c r="D39">
        <v>3</v>
      </c>
      <c r="E39" s="2">
        <f>D39/D40</f>
        <v>8.1081081081081086E-2</v>
      </c>
    </row>
    <row r="40" spans="3:18" x14ac:dyDescent="0.25">
      <c r="C40" s="2" t="s">
        <v>28</v>
      </c>
      <c r="D40">
        <f>SUM(D29:D39)</f>
        <v>37</v>
      </c>
      <c r="E40">
        <f>SUM(E29:E39)</f>
        <v>1</v>
      </c>
    </row>
    <row r="42" spans="3:18" x14ac:dyDescent="0.25">
      <c r="H42" s="40" t="s">
        <v>58</v>
      </c>
      <c r="I42" s="40" t="s">
        <v>76</v>
      </c>
      <c r="J42" s="46" t="s">
        <v>84</v>
      </c>
      <c r="K42" s="47"/>
      <c r="L42" s="47"/>
      <c r="M42" s="47"/>
      <c r="N42" s="47"/>
      <c r="O42" s="48"/>
      <c r="P42" s="40" t="s">
        <v>22</v>
      </c>
      <c r="Q42" s="40" t="s">
        <v>83</v>
      </c>
      <c r="R42" s="40" t="s">
        <v>24</v>
      </c>
    </row>
    <row r="43" spans="3:18" x14ac:dyDescent="0.25">
      <c r="H43" s="41"/>
      <c r="I43" s="41"/>
      <c r="J43" s="16" t="s">
        <v>77</v>
      </c>
      <c r="K43" s="16" t="s">
        <v>78</v>
      </c>
      <c r="L43" s="16" t="s">
        <v>79</v>
      </c>
      <c r="M43" s="16" t="s">
        <v>80</v>
      </c>
      <c r="N43" s="16" t="s">
        <v>81</v>
      </c>
      <c r="O43" s="16" t="s">
        <v>82</v>
      </c>
      <c r="P43" s="41"/>
      <c r="Q43" s="41"/>
      <c r="R43" s="41"/>
    </row>
    <row r="44" spans="3:18" x14ac:dyDescent="0.25">
      <c r="H44" s="28" t="s">
        <v>0</v>
      </c>
      <c r="I44" s="10" t="s">
        <v>87</v>
      </c>
      <c r="J44" s="10">
        <v>1</v>
      </c>
      <c r="K44" s="10">
        <v>1</v>
      </c>
      <c r="L44" s="10"/>
      <c r="M44" s="10"/>
      <c r="N44" s="10"/>
      <c r="O44" s="10">
        <v>1</v>
      </c>
      <c r="P44" s="10">
        <v>3</v>
      </c>
      <c r="Q44" s="28">
        <f>P44/$P$55*100</f>
        <v>7.5</v>
      </c>
      <c r="R44" s="28">
        <f t="shared" ref="R44:R53" si="12">P44/$P$55</f>
        <v>7.4999999999999997E-2</v>
      </c>
    </row>
    <row r="45" spans="3:18" x14ac:dyDescent="0.25">
      <c r="H45" s="28" t="s">
        <v>1</v>
      </c>
      <c r="I45" s="10" t="s">
        <v>88</v>
      </c>
      <c r="J45" s="10">
        <v>1</v>
      </c>
      <c r="K45" s="10">
        <v>1</v>
      </c>
      <c r="L45" s="10"/>
      <c r="M45" s="10"/>
      <c r="N45" s="10"/>
      <c r="O45" s="10">
        <v>1</v>
      </c>
      <c r="P45" s="10">
        <v>3</v>
      </c>
      <c r="Q45" s="28">
        <f t="shared" ref="Q45:Q54" si="13">P45/$P$55*100</f>
        <v>7.5</v>
      </c>
      <c r="R45" s="28">
        <f t="shared" si="12"/>
        <v>7.4999999999999997E-2</v>
      </c>
    </row>
    <row r="46" spans="3:18" x14ac:dyDescent="0.25">
      <c r="H46" s="28" t="s">
        <v>2</v>
      </c>
      <c r="I46" s="10" t="s">
        <v>88</v>
      </c>
      <c r="J46" s="10">
        <v>1</v>
      </c>
      <c r="K46" s="10">
        <v>1</v>
      </c>
      <c r="L46" s="10"/>
      <c r="M46" s="10"/>
      <c r="N46" s="10"/>
      <c r="O46" s="10">
        <v>1</v>
      </c>
      <c r="P46" s="10">
        <v>3</v>
      </c>
      <c r="Q46" s="28">
        <f t="shared" si="13"/>
        <v>7.5</v>
      </c>
      <c r="R46" s="28">
        <f t="shared" si="12"/>
        <v>7.4999999999999997E-2</v>
      </c>
    </row>
    <row r="47" spans="3:18" x14ac:dyDescent="0.25">
      <c r="H47" s="28" t="s">
        <v>3</v>
      </c>
      <c r="I47" s="10" t="s">
        <v>88</v>
      </c>
      <c r="J47" s="10"/>
      <c r="K47" s="10">
        <v>1</v>
      </c>
      <c r="L47" s="10">
        <v>1</v>
      </c>
      <c r="M47" s="10">
        <v>1</v>
      </c>
      <c r="N47" s="10">
        <v>1</v>
      </c>
      <c r="O47" s="10">
        <v>1</v>
      </c>
      <c r="P47" s="10">
        <v>5</v>
      </c>
      <c r="Q47" s="28">
        <f t="shared" si="13"/>
        <v>12.5</v>
      </c>
      <c r="R47" s="28">
        <f t="shared" si="12"/>
        <v>0.125</v>
      </c>
    </row>
    <row r="48" spans="3:18" x14ac:dyDescent="0.25">
      <c r="H48" s="28" t="s">
        <v>4</v>
      </c>
      <c r="I48" s="10" t="s">
        <v>87</v>
      </c>
      <c r="J48" s="10">
        <v>1</v>
      </c>
      <c r="K48" s="10">
        <v>1</v>
      </c>
      <c r="L48" s="10">
        <v>1</v>
      </c>
      <c r="M48" s="10"/>
      <c r="N48" s="10"/>
      <c r="O48" s="10">
        <v>1</v>
      </c>
      <c r="P48" s="10">
        <v>4</v>
      </c>
      <c r="Q48" s="28">
        <f t="shared" si="13"/>
        <v>10</v>
      </c>
      <c r="R48" s="28">
        <f t="shared" si="12"/>
        <v>0.1</v>
      </c>
    </row>
    <row r="49" spans="8:18" x14ac:dyDescent="0.25">
      <c r="H49" s="28" t="s">
        <v>5</v>
      </c>
      <c r="I49" s="10" t="s">
        <v>87</v>
      </c>
      <c r="J49" s="10"/>
      <c r="K49" s="10">
        <v>1</v>
      </c>
      <c r="L49" s="10">
        <v>1</v>
      </c>
      <c r="M49" s="10"/>
      <c r="N49" s="10">
        <v>1</v>
      </c>
      <c r="O49" s="10"/>
      <c r="P49" s="10">
        <v>3</v>
      </c>
      <c r="Q49" s="28">
        <f t="shared" si="13"/>
        <v>7.5</v>
      </c>
      <c r="R49" s="28">
        <f t="shared" si="12"/>
        <v>7.4999999999999997E-2</v>
      </c>
    </row>
    <row r="50" spans="8:18" x14ac:dyDescent="0.25">
      <c r="H50" s="28" t="s">
        <v>6</v>
      </c>
      <c r="I50" s="10" t="s">
        <v>87</v>
      </c>
      <c r="J50" s="10">
        <v>1</v>
      </c>
      <c r="K50" s="10">
        <v>1</v>
      </c>
      <c r="L50" s="10">
        <v>1</v>
      </c>
      <c r="M50" s="10">
        <v>1</v>
      </c>
      <c r="N50" s="10">
        <v>1</v>
      </c>
      <c r="O50" s="10"/>
      <c r="P50" s="10">
        <v>5</v>
      </c>
      <c r="Q50" s="28">
        <f t="shared" si="13"/>
        <v>12.5</v>
      </c>
      <c r="R50" s="28">
        <f t="shared" si="12"/>
        <v>0.125</v>
      </c>
    </row>
    <row r="51" spans="8:18" x14ac:dyDescent="0.25">
      <c r="H51" s="28" t="s">
        <v>7</v>
      </c>
      <c r="I51" s="10" t="s">
        <v>87</v>
      </c>
      <c r="J51" s="10"/>
      <c r="K51" s="10">
        <v>1</v>
      </c>
      <c r="L51" s="10">
        <v>1</v>
      </c>
      <c r="M51" s="10">
        <v>1</v>
      </c>
      <c r="N51" s="10">
        <v>1</v>
      </c>
      <c r="O51" s="10"/>
      <c r="P51" s="10">
        <v>4</v>
      </c>
      <c r="Q51" s="28">
        <f t="shared" si="13"/>
        <v>10</v>
      </c>
      <c r="R51" s="28">
        <f t="shared" si="12"/>
        <v>0.1</v>
      </c>
    </row>
    <row r="52" spans="8:18" x14ac:dyDescent="0.25">
      <c r="H52" s="28" t="s">
        <v>85</v>
      </c>
      <c r="I52" s="10" t="s">
        <v>87</v>
      </c>
      <c r="J52" s="10">
        <v>1</v>
      </c>
      <c r="K52" s="10"/>
      <c r="L52" s="10">
        <v>1</v>
      </c>
      <c r="M52" s="10">
        <v>1</v>
      </c>
      <c r="N52" s="10">
        <v>1</v>
      </c>
      <c r="O52" s="10"/>
      <c r="P52" s="10">
        <v>4</v>
      </c>
      <c r="Q52" s="28">
        <f t="shared" si="13"/>
        <v>10</v>
      </c>
      <c r="R52" s="28">
        <f t="shared" si="12"/>
        <v>0.1</v>
      </c>
    </row>
    <row r="53" spans="8:18" x14ac:dyDescent="0.25">
      <c r="H53" s="28" t="s">
        <v>86</v>
      </c>
      <c r="I53" s="10" t="s">
        <v>87</v>
      </c>
      <c r="J53" s="10"/>
      <c r="K53" s="10"/>
      <c r="L53" s="10">
        <v>1</v>
      </c>
      <c r="M53" s="10">
        <v>1</v>
      </c>
      <c r="N53" s="10">
        <v>1</v>
      </c>
      <c r="O53" s="10"/>
      <c r="P53" s="10">
        <v>3</v>
      </c>
      <c r="Q53" s="28">
        <f t="shared" si="13"/>
        <v>7.5</v>
      </c>
      <c r="R53" s="28">
        <f t="shared" si="12"/>
        <v>7.4999999999999997E-2</v>
      </c>
    </row>
    <row r="54" spans="8:18" x14ac:dyDescent="0.25">
      <c r="H54" s="28" t="s">
        <v>9</v>
      </c>
      <c r="I54" s="10" t="s">
        <v>87</v>
      </c>
      <c r="J54" s="10">
        <v>1</v>
      </c>
      <c r="K54" s="10"/>
      <c r="L54" s="10">
        <v>1</v>
      </c>
      <c r="M54" s="10">
        <v>1</v>
      </c>
      <c r="N54" s="10"/>
      <c r="O54" s="10"/>
      <c r="P54" s="10">
        <v>3</v>
      </c>
      <c r="Q54" s="28">
        <f t="shared" si="13"/>
        <v>7.5</v>
      </c>
      <c r="R54" s="28">
        <f>M20</f>
        <v>0.08</v>
      </c>
    </row>
    <row r="55" spans="8:18" x14ac:dyDescent="0.25">
      <c r="H55" s="37" t="s">
        <v>22</v>
      </c>
      <c r="I55" s="38"/>
      <c r="J55" s="38"/>
      <c r="K55" s="38"/>
      <c r="L55" s="38"/>
      <c r="M55" s="38"/>
      <c r="N55" s="38"/>
      <c r="O55" s="39"/>
      <c r="P55" s="29">
        <f>SUM(P44:P54)</f>
        <v>40</v>
      </c>
      <c r="Q55" s="30">
        <f>SUM(Q44:Q54)</f>
        <v>100</v>
      </c>
      <c r="R55" s="31">
        <f>SUM(R44:R54)</f>
        <v>1.0049999999999999</v>
      </c>
    </row>
  </sheetData>
  <mergeCells count="35">
    <mergeCell ref="B28:D28"/>
    <mergeCell ref="B2:B3"/>
    <mergeCell ref="C2:C3"/>
    <mergeCell ref="D2:D3"/>
    <mergeCell ref="E2:E3"/>
    <mergeCell ref="B12:B13"/>
    <mergeCell ref="C12:C13"/>
    <mergeCell ref="D12:D13"/>
    <mergeCell ref="E12:E13"/>
    <mergeCell ref="B11:N11"/>
    <mergeCell ref="M12:M13"/>
    <mergeCell ref="N12:N13"/>
    <mergeCell ref="F12:F13"/>
    <mergeCell ref="G12:G13"/>
    <mergeCell ref="H12:H13"/>
    <mergeCell ref="I12:I13"/>
    <mergeCell ref="F2:F3"/>
    <mergeCell ref="G2:G3"/>
    <mergeCell ref="H2:H3"/>
    <mergeCell ref="B1:M1"/>
    <mergeCell ref="I2:I3"/>
    <mergeCell ref="J2:J3"/>
    <mergeCell ref="K2:K3"/>
    <mergeCell ref="M2:M3"/>
    <mergeCell ref="R42:R43"/>
    <mergeCell ref="J12:J13"/>
    <mergeCell ref="K12:K13"/>
    <mergeCell ref="L2:L3"/>
    <mergeCell ref="L12:L13"/>
    <mergeCell ref="J42:O42"/>
    <mergeCell ref="H55:O55"/>
    <mergeCell ref="H42:H43"/>
    <mergeCell ref="I42:I43"/>
    <mergeCell ref="P42:P43"/>
    <mergeCell ref="Q42:Q4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CA776-20C4-4777-B49B-280C912FF5B8}">
  <dimension ref="B1:H28"/>
  <sheetViews>
    <sheetView workbookViewId="0">
      <selection activeCell="N6" sqref="N6"/>
    </sheetView>
  </sheetViews>
  <sheetFormatPr defaultRowHeight="15" x14ac:dyDescent="0.25"/>
  <cols>
    <col min="2" max="2" width="23.5703125" customWidth="1"/>
    <col min="3" max="3" width="12.42578125" customWidth="1"/>
    <col min="4" max="4" width="13.42578125" customWidth="1"/>
    <col min="5" max="5" width="12.7109375" customWidth="1"/>
    <col min="8" max="8" width="11.28515625" customWidth="1"/>
  </cols>
  <sheetData>
    <row r="1" spans="2:8" ht="30.75" customHeight="1" x14ac:dyDescent="0.25">
      <c r="B1" s="53" t="s">
        <v>54</v>
      </c>
      <c r="C1" s="53"/>
      <c r="D1" s="53"/>
      <c r="E1" s="53"/>
      <c r="F1" s="53"/>
      <c r="G1" s="53"/>
      <c r="H1" s="53"/>
    </row>
    <row r="2" spans="2:8" x14ac:dyDescent="0.25">
      <c r="B2" s="15" t="s">
        <v>27</v>
      </c>
      <c r="C2" s="15" t="s">
        <v>25</v>
      </c>
      <c r="D2" s="15" t="s">
        <v>15</v>
      </c>
      <c r="E2" s="15" t="s">
        <v>16</v>
      </c>
      <c r="F2" s="15" t="s">
        <v>19</v>
      </c>
      <c r="G2" s="15" t="s">
        <v>22</v>
      </c>
      <c r="H2" s="15" t="s">
        <v>29</v>
      </c>
    </row>
    <row r="3" spans="2:8" x14ac:dyDescent="0.25">
      <c r="B3" s="33" t="s">
        <v>30</v>
      </c>
      <c r="C3" s="17">
        <f>'analisis tren'!C24</f>
        <v>7.5</v>
      </c>
      <c r="D3" s="18">
        <f>'analisis tren'!C25</f>
        <v>8.6700767263427103</v>
      </c>
      <c r="E3" s="18">
        <f>'analisis tren'!C26</f>
        <v>11.566496163682865</v>
      </c>
      <c r="F3" s="18">
        <f>'analisis tren'!C27</f>
        <v>10.914322250639387</v>
      </c>
      <c r="G3" s="17">
        <f t="shared" ref="G3:G13" si="0">SUM(C3:F3)</f>
        <v>38.650895140664964</v>
      </c>
      <c r="H3" s="18">
        <f>G3/4</f>
        <v>9.6627237851662411</v>
      </c>
    </row>
    <row r="4" spans="2:8" x14ac:dyDescent="0.25">
      <c r="B4" s="24" t="s">
        <v>31</v>
      </c>
      <c r="C4" s="17">
        <f>'analisis tren'!D24</f>
        <v>7.5</v>
      </c>
      <c r="D4" s="18">
        <f>'analisis tren'!D25</f>
        <v>3.8634644478063533</v>
      </c>
      <c r="E4" s="18">
        <f>'analisis tren'!D26</f>
        <v>6.5649100257069408</v>
      </c>
      <c r="F4" s="18">
        <f>'analisis tren'!D27</f>
        <v>4.0892714171337063</v>
      </c>
      <c r="G4" s="17">
        <f t="shared" si="0"/>
        <v>22.017645890647</v>
      </c>
      <c r="H4" s="18">
        <f t="shared" ref="H4:H13" si="1">G4/4</f>
        <v>5.5044114726617499</v>
      </c>
    </row>
    <row r="5" spans="2:8" x14ac:dyDescent="0.25">
      <c r="B5" s="24" t="s">
        <v>32</v>
      </c>
      <c r="C5" s="18">
        <f>'analisis tren'!E24</f>
        <v>6.5384615384615383</v>
      </c>
      <c r="D5" s="17">
        <f>'analisis tren'!E25</f>
        <v>7.5</v>
      </c>
      <c r="E5" s="18">
        <f>'analisis tren'!E26</f>
        <v>6.8918918918918921</v>
      </c>
      <c r="F5" s="17">
        <f>'analisis tren'!E27</f>
        <v>7.0833333333333339</v>
      </c>
      <c r="G5" s="17">
        <f t="shared" si="0"/>
        <v>28.013686763686763</v>
      </c>
      <c r="H5" s="18">
        <f t="shared" si="1"/>
        <v>7.0034216909216909</v>
      </c>
    </row>
    <row r="6" spans="2:8" x14ac:dyDescent="0.25">
      <c r="B6" s="24" t="s">
        <v>89</v>
      </c>
      <c r="C6" s="18">
        <f>'analisis tren'!F24</f>
        <v>9.85383064516129</v>
      </c>
      <c r="D6" s="17">
        <f>'analisis tren'!F25</f>
        <v>12.5</v>
      </c>
      <c r="E6" s="18">
        <f>'analisis tren'!F26</f>
        <v>5.5351075877689695</v>
      </c>
      <c r="F6" s="18">
        <f>'analisis tren'!F27</f>
        <v>10.909598214285714</v>
      </c>
      <c r="G6" s="17">
        <f t="shared" si="0"/>
        <v>38.798536447215973</v>
      </c>
      <c r="H6" s="18">
        <f t="shared" si="1"/>
        <v>9.6996341118039933</v>
      </c>
    </row>
    <row r="7" spans="2:8" x14ac:dyDescent="0.25">
      <c r="B7" s="24" t="s">
        <v>33</v>
      </c>
      <c r="C7" s="18">
        <f>'analisis tren'!G24</f>
        <v>17.727752399645208</v>
      </c>
      <c r="D7" s="17">
        <f>'analisis tren'!G25</f>
        <v>10</v>
      </c>
      <c r="E7" s="18">
        <f>'analisis tren'!G26</f>
        <v>10.494474239282246</v>
      </c>
      <c r="F7" s="18">
        <f>'analisis tren'!G27</f>
        <v>10.882764743571798</v>
      </c>
      <c r="G7" s="17">
        <f t="shared" si="0"/>
        <v>49.10499138249925</v>
      </c>
      <c r="H7" s="18">
        <f t="shared" si="1"/>
        <v>12.276247845624813</v>
      </c>
    </row>
    <row r="8" spans="2:8" x14ac:dyDescent="0.25">
      <c r="B8" s="24" t="s">
        <v>46</v>
      </c>
      <c r="C8" s="18">
        <f>'analisis tren'!H24</f>
        <v>7.7075184702303332</v>
      </c>
      <c r="D8" s="17">
        <f>'analisis tren'!H25</f>
        <v>7.5</v>
      </c>
      <c r="E8" s="18">
        <f>'analisis tren'!H26</f>
        <v>7.7107779226423281</v>
      </c>
      <c r="F8" s="18">
        <f>'analisis tren'!H27</f>
        <v>7.6868752716210338</v>
      </c>
      <c r="G8" s="17">
        <f t="shared" si="0"/>
        <v>30.605171664493696</v>
      </c>
      <c r="H8" s="18">
        <f t="shared" si="1"/>
        <v>7.651292916123424</v>
      </c>
    </row>
    <row r="9" spans="2:8" x14ac:dyDescent="0.25">
      <c r="B9" s="24" t="s">
        <v>47</v>
      </c>
      <c r="C9" s="18">
        <f>'analisis tren'!I24</f>
        <v>14.167725540025414</v>
      </c>
      <c r="D9" s="17">
        <f>'analisis tren'!I25</f>
        <v>12.5</v>
      </c>
      <c r="E9" s="18">
        <f>'analisis tren'!I26</f>
        <v>17.6143583227446</v>
      </c>
      <c r="F9" s="18">
        <f>'analisis tren'!I26</f>
        <v>17.6143583227446</v>
      </c>
      <c r="G9" s="17">
        <f t="shared" si="0"/>
        <v>61.896442185514616</v>
      </c>
      <c r="H9" s="18">
        <f t="shared" si="1"/>
        <v>15.474110546378654</v>
      </c>
    </row>
    <row r="10" spans="2:8" x14ac:dyDescent="0.25">
      <c r="B10" s="24" t="s">
        <v>48</v>
      </c>
      <c r="C10" s="18">
        <f>'analisis tren'!J24</f>
        <v>10.333863275039747</v>
      </c>
      <c r="D10" s="17">
        <f>'analisis tren'!J25</f>
        <v>10</v>
      </c>
      <c r="E10" s="18">
        <f>'analisis tren'!J26</f>
        <v>12.003179650238474</v>
      </c>
      <c r="F10" s="18">
        <f>'analisis tren'!J26</f>
        <v>12.003179650238474</v>
      </c>
      <c r="G10" s="17">
        <f t="shared" si="0"/>
        <v>44.340222575516691</v>
      </c>
      <c r="H10" s="18">
        <f t="shared" si="1"/>
        <v>11.085055643879173</v>
      </c>
    </row>
    <row r="11" spans="2:8" x14ac:dyDescent="0.25">
      <c r="B11" s="24" t="s">
        <v>49</v>
      </c>
      <c r="C11" s="18">
        <f>'analisis tren'!K24</f>
        <v>22.05518018018018</v>
      </c>
      <c r="D11" s="18">
        <f>'analisis tren'!K25</f>
        <v>11.407657657657658</v>
      </c>
      <c r="E11" s="18">
        <f>'analisis tren'!K26</f>
        <v>38.423423423423415</v>
      </c>
      <c r="F11" s="18">
        <f>'analisis tren'!J27</f>
        <v>10.651828298887123</v>
      </c>
      <c r="G11" s="17">
        <f t="shared" si="0"/>
        <v>82.538089560148379</v>
      </c>
      <c r="H11" s="18">
        <f t="shared" si="1"/>
        <v>20.634522390037095</v>
      </c>
    </row>
    <row r="12" spans="2:8" x14ac:dyDescent="0.25">
      <c r="B12" s="24" t="s">
        <v>68</v>
      </c>
      <c r="C12" s="18">
        <f>'analisis tren'!L24</f>
        <v>9.7727698607935203</v>
      </c>
      <c r="D12" s="18">
        <f>'analisis tren'!L25</f>
        <v>7.6791023416974804</v>
      </c>
      <c r="E12" s="18">
        <f>'analisis tren'!L26</f>
        <v>22.071123055427169</v>
      </c>
      <c r="F12" s="17">
        <f>'analisis tren'!K27</f>
        <v>10</v>
      </c>
      <c r="G12" s="17">
        <f t="shared" si="0"/>
        <v>49.522995257918168</v>
      </c>
      <c r="H12" s="18">
        <f t="shared" si="1"/>
        <v>12.380748814479542</v>
      </c>
    </row>
    <row r="13" spans="2:8" x14ac:dyDescent="0.25">
      <c r="B13" s="24" t="s">
        <v>90</v>
      </c>
      <c r="C13" s="18">
        <f>'analisis tren'!M24</f>
        <v>8.3280658221235466</v>
      </c>
      <c r="D13" s="18">
        <f>'analisis tren'!M25</f>
        <v>8.0177615254015944</v>
      </c>
      <c r="E13" s="18">
        <f>'analisis tren'!M26</f>
        <v>8.1891080057463768</v>
      </c>
      <c r="F13" s="17">
        <f>'analisis tren'!L27</f>
        <v>7.5</v>
      </c>
      <c r="G13" s="17">
        <f t="shared" si="0"/>
        <v>32.034935353271521</v>
      </c>
      <c r="H13" s="18">
        <f t="shared" si="1"/>
        <v>8.0087338383178803</v>
      </c>
    </row>
    <row r="14" spans="2:8" x14ac:dyDescent="0.25">
      <c r="B14" s="15" t="s">
        <v>22</v>
      </c>
      <c r="C14" s="20">
        <f>SUM(C3:C13)</f>
        <v>121.48516773166078</v>
      </c>
      <c r="D14" s="20">
        <f>SUM(D3:D13)</f>
        <v>99.638062698905813</v>
      </c>
      <c r="E14" s="20">
        <f>SUM(E3:E13)</f>
        <v>147.06485028855531</v>
      </c>
      <c r="F14" s="15">
        <f>'analisis tren'!M27</f>
        <v>8</v>
      </c>
      <c r="G14" s="15"/>
      <c r="H14" s="20">
        <f>SUM(H3:H13)</f>
        <v>119.38090305539426</v>
      </c>
    </row>
    <row r="15" spans="2:8" x14ac:dyDescent="0.25">
      <c r="B15" s="15" t="s">
        <v>23</v>
      </c>
      <c r="C15" s="15"/>
      <c r="D15" s="15"/>
      <c r="E15" s="15"/>
      <c r="F15" s="15"/>
      <c r="G15" s="15"/>
      <c r="H15" s="20">
        <f>H14/11</f>
        <v>10.852809368672204</v>
      </c>
    </row>
    <row r="18" spans="2:5" x14ac:dyDescent="0.25">
      <c r="B18" s="4"/>
      <c r="C18" s="4"/>
      <c r="D18" s="4"/>
      <c r="E18" s="4"/>
    </row>
    <row r="19" spans="2:5" x14ac:dyDescent="0.25">
      <c r="B19" s="5"/>
      <c r="C19" s="4"/>
      <c r="D19" s="4"/>
      <c r="E19" s="4"/>
    </row>
    <row r="20" spans="2:5" x14ac:dyDescent="0.25">
      <c r="B20" s="5"/>
      <c r="C20" s="4"/>
      <c r="D20" s="4"/>
      <c r="E20" s="4"/>
    </row>
    <row r="21" spans="2:5" x14ac:dyDescent="0.25">
      <c r="B21" s="5"/>
      <c r="C21" s="4"/>
      <c r="D21" s="4"/>
      <c r="E21" s="4"/>
    </row>
    <row r="22" spans="2:5" x14ac:dyDescent="0.25">
      <c r="B22" s="5"/>
      <c r="C22" s="4"/>
      <c r="D22" s="4"/>
      <c r="E22" s="4"/>
    </row>
    <row r="23" spans="2:5" x14ac:dyDescent="0.25">
      <c r="B23" s="5"/>
      <c r="C23" s="4"/>
      <c r="D23" s="4"/>
      <c r="E23" s="4"/>
    </row>
    <row r="24" spans="2:5" x14ac:dyDescent="0.25">
      <c r="B24" s="5"/>
      <c r="C24" s="4"/>
      <c r="D24" s="4"/>
      <c r="E24" s="4"/>
    </row>
    <row r="25" spans="2:5" x14ac:dyDescent="0.25">
      <c r="B25" s="5"/>
      <c r="C25" s="4"/>
      <c r="D25" s="4"/>
      <c r="E25" s="4"/>
    </row>
    <row r="26" spans="2:5" x14ac:dyDescent="0.25">
      <c r="B26" s="5"/>
      <c r="C26" s="4"/>
      <c r="D26" s="4"/>
      <c r="E26" s="4"/>
    </row>
    <row r="27" spans="2:5" x14ac:dyDescent="0.25">
      <c r="B27" s="5"/>
      <c r="C27" s="4"/>
      <c r="D27" s="4"/>
      <c r="E27" s="4"/>
    </row>
    <row r="28" spans="2:5" x14ac:dyDescent="0.25">
      <c r="B28" s="5"/>
      <c r="C28" s="4"/>
      <c r="D28" s="4"/>
      <c r="E28" s="4"/>
    </row>
  </sheetData>
  <mergeCells count="1">
    <mergeCell ref="B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05AEF-4FDD-4C60-8F29-00062F910296}">
  <dimension ref="B1:Q23"/>
  <sheetViews>
    <sheetView tabSelected="1" topLeftCell="F1" workbookViewId="0">
      <selection activeCell="M12" sqref="M12"/>
    </sheetView>
  </sheetViews>
  <sheetFormatPr defaultRowHeight="15" x14ac:dyDescent="0.25"/>
  <cols>
    <col min="2" max="2" width="13.42578125" customWidth="1"/>
    <col min="3" max="3" width="7.140625" customWidth="1"/>
    <col min="4" max="4" width="6.85546875" customWidth="1"/>
    <col min="5" max="5" width="6.7109375" customWidth="1"/>
    <col min="6" max="6" width="6.28515625" customWidth="1"/>
    <col min="7" max="7" width="6.42578125" customWidth="1"/>
    <col min="8" max="8" width="6.140625" customWidth="1"/>
    <col min="9" max="10" width="7.140625" customWidth="1"/>
    <col min="11" max="11" width="13.140625" customWidth="1"/>
    <col min="12" max="12" width="11" customWidth="1"/>
    <col min="13" max="13" width="7.28515625" customWidth="1"/>
    <col min="14" max="14" width="7.85546875" customWidth="1"/>
    <col min="16" max="16" width="11.28515625" customWidth="1"/>
  </cols>
  <sheetData>
    <row r="1" spans="2:17" ht="24.75" customHeight="1" x14ac:dyDescent="0.25">
      <c r="B1" s="55" t="s">
        <v>55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2:17" x14ac:dyDescent="0.25">
      <c r="B2" s="42" t="s">
        <v>21</v>
      </c>
      <c r="C2" s="46" t="s">
        <v>50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2" t="s">
        <v>51</v>
      </c>
    </row>
    <row r="3" spans="2:17" x14ac:dyDescent="0.25">
      <c r="B3" s="42"/>
      <c r="C3" s="22" t="s">
        <v>0</v>
      </c>
      <c r="D3" s="22" t="s">
        <v>1</v>
      </c>
      <c r="E3" s="22" t="s">
        <v>2</v>
      </c>
      <c r="F3" s="22" t="s">
        <v>3</v>
      </c>
      <c r="G3" s="22" t="s">
        <v>4</v>
      </c>
      <c r="H3" s="22" t="s">
        <v>5</v>
      </c>
      <c r="I3" s="22" t="s">
        <v>6</v>
      </c>
      <c r="J3" s="22" t="s">
        <v>7</v>
      </c>
      <c r="K3" s="34" t="s">
        <v>8</v>
      </c>
      <c r="L3" s="23" t="s">
        <v>72</v>
      </c>
      <c r="M3" s="23" t="s">
        <v>9</v>
      </c>
      <c r="N3" s="42"/>
      <c r="P3" s="17" t="s">
        <v>25</v>
      </c>
      <c r="Q3" s="21">
        <v>121.49</v>
      </c>
    </row>
    <row r="4" spans="2:17" x14ac:dyDescent="0.25">
      <c r="B4" s="17" t="s">
        <v>25</v>
      </c>
      <c r="C4" s="18">
        <f>'analisis tren'!C24</f>
        <v>7.5</v>
      </c>
      <c r="D4" s="18">
        <f>'analisis tren'!D24</f>
        <v>7.5</v>
      </c>
      <c r="E4" s="18">
        <f>'analisis tren'!E24</f>
        <v>6.5384615384615383</v>
      </c>
      <c r="F4" s="18">
        <f>'analisis tren'!F24</f>
        <v>9.85383064516129</v>
      </c>
      <c r="G4" s="18">
        <f>'analisis tren'!G24</f>
        <v>17.727752399645208</v>
      </c>
      <c r="H4" s="18">
        <f>'analisis tren'!H24</f>
        <v>7.7075184702303332</v>
      </c>
      <c r="I4" s="18">
        <f>'analisis tren'!I24</f>
        <v>14.167725540025414</v>
      </c>
      <c r="J4" s="18">
        <f>'analisis tren'!J24</f>
        <v>10.333863275039747</v>
      </c>
      <c r="K4" s="18">
        <f>'analisis tren'!K24</f>
        <v>22.05518018018018</v>
      </c>
      <c r="L4" s="18">
        <f>'analisis tren'!L24</f>
        <v>9.7727698607935203</v>
      </c>
      <c r="M4" s="18">
        <f>'analisis tren'!M24</f>
        <v>8.3280658221235466</v>
      </c>
      <c r="N4" s="21">
        <f>SUM(C4:M4)</f>
        <v>121.48516773166078</v>
      </c>
      <c r="P4" s="17" t="s">
        <v>15</v>
      </c>
      <c r="Q4" s="21">
        <v>99.64</v>
      </c>
    </row>
    <row r="5" spans="2:17" x14ac:dyDescent="0.25">
      <c r="B5" s="17" t="s">
        <v>15</v>
      </c>
      <c r="C5" s="18">
        <f>'analisis tren'!C25</f>
        <v>8.6700767263427103</v>
      </c>
      <c r="D5" s="18">
        <f>'analisis tren'!D25</f>
        <v>3.8634644478063533</v>
      </c>
      <c r="E5" s="18">
        <f>'analisis tren'!E25</f>
        <v>7.5</v>
      </c>
      <c r="F5" s="18">
        <f>'analisis tren'!F25</f>
        <v>12.5</v>
      </c>
      <c r="G5" s="18">
        <f>'analisis tren'!G25</f>
        <v>10</v>
      </c>
      <c r="H5" s="18">
        <f>'analisis tren'!H25</f>
        <v>7.5</v>
      </c>
      <c r="I5" s="18">
        <f>'analisis tren'!I25</f>
        <v>12.5</v>
      </c>
      <c r="J5" s="18">
        <f>'analisis tren'!J25</f>
        <v>10</v>
      </c>
      <c r="K5" s="18">
        <f>'analisis tren'!K25</f>
        <v>11.407657657657658</v>
      </c>
      <c r="L5" s="18">
        <f>'analisis tren'!L25</f>
        <v>7.6791023416974804</v>
      </c>
      <c r="M5" s="18">
        <f>'analisis tren'!M25</f>
        <v>8.0177615254015944</v>
      </c>
      <c r="N5" s="21">
        <f t="shared" ref="N5:N6" si="0">SUM(C5:M5)</f>
        <v>99.638062698905813</v>
      </c>
      <c r="P5" s="17" t="s">
        <v>16</v>
      </c>
      <c r="Q5" s="21">
        <v>147.06</v>
      </c>
    </row>
    <row r="6" spans="2:17" x14ac:dyDescent="0.25">
      <c r="B6" s="17" t="s">
        <v>16</v>
      </c>
      <c r="C6" s="18">
        <f>'analisis tren'!C26</f>
        <v>11.566496163682865</v>
      </c>
      <c r="D6" s="18">
        <f>'analisis tren'!D26</f>
        <v>6.5649100257069408</v>
      </c>
      <c r="E6" s="18">
        <f>'analisis tren'!E26</f>
        <v>6.8918918918918921</v>
      </c>
      <c r="F6" s="18">
        <f>'analisis tren'!F26</f>
        <v>5.5351075877689695</v>
      </c>
      <c r="G6" s="18">
        <f>'analisis tren'!G26</f>
        <v>10.494474239282246</v>
      </c>
      <c r="H6" s="18">
        <f>'analisis tren'!H26</f>
        <v>7.7107779226423281</v>
      </c>
      <c r="I6" s="18">
        <f>'analisis tren'!I26</f>
        <v>17.6143583227446</v>
      </c>
      <c r="J6" s="18">
        <f>'analisis tren'!J26</f>
        <v>12.003179650238474</v>
      </c>
      <c r="K6" s="18">
        <f>'analisis tren'!K26</f>
        <v>38.423423423423415</v>
      </c>
      <c r="L6" s="18">
        <f>'analisis tren'!L26</f>
        <v>22.071123055427169</v>
      </c>
      <c r="M6" s="18">
        <f>'analisis tren'!M26</f>
        <v>8.1891080057463768</v>
      </c>
      <c r="N6" s="21">
        <f t="shared" si="0"/>
        <v>147.06485028855531</v>
      </c>
      <c r="P6" s="17" t="s">
        <v>19</v>
      </c>
      <c r="Q6" s="21">
        <v>101.19</v>
      </c>
    </row>
    <row r="7" spans="2:17" x14ac:dyDescent="0.25">
      <c r="B7" s="17" t="s">
        <v>19</v>
      </c>
      <c r="C7" s="18">
        <f>'analisis tren'!C27</f>
        <v>10.914322250639387</v>
      </c>
      <c r="D7" s="18">
        <f>'analisis tren'!D27</f>
        <v>4.0892714171337063</v>
      </c>
      <c r="E7" s="18">
        <f>'analisis tren'!E27</f>
        <v>7.0833333333333339</v>
      </c>
      <c r="F7" s="18">
        <f>'analisis tren'!F27</f>
        <v>10.909598214285714</v>
      </c>
      <c r="G7" s="18">
        <f>'analisis tren'!G27</f>
        <v>10.882764743571798</v>
      </c>
      <c r="H7" s="18">
        <f>'analisis tren'!H27</f>
        <v>7.6868752716210338</v>
      </c>
      <c r="I7" s="18">
        <f>'analisis tren'!I27</f>
        <v>13.46886912325286</v>
      </c>
      <c r="J7" s="18">
        <f>'analisis tren'!J27</f>
        <v>10.651828298887123</v>
      </c>
      <c r="K7" s="18">
        <f>'analisis tren'!K27</f>
        <v>10</v>
      </c>
      <c r="L7" s="18">
        <f>'analisis tren'!L27</f>
        <v>7.5</v>
      </c>
      <c r="M7" s="18">
        <f>'analisis tren'!M27</f>
        <v>8</v>
      </c>
      <c r="N7" s="21">
        <f>SUM(C7:M7)</f>
        <v>101.18686265272495</v>
      </c>
    </row>
    <row r="8" spans="2:17" x14ac:dyDescent="0.25">
      <c r="B8" s="15" t="s">
        <v>22</v>
      </c>
      <c r="C8" s="19">
        <f>SUM(C4:C7)</f>
        <v>38.650895140664964</v>
      </c>
      <c r="D8" s="19">
        <f t="shared" ref="D8:M8" si="1">SUM(D4:D7)</f>
        <v>22.017645890647</v>
      </c>
      <c r="E8" s="19">
        <f t="shared" si="1"/>
        <v>28.013686763686763</v>
      </c>
      <c r="F8" s="19">
        <f t="shared" si="1"/>
        <v>38.798536447215973</v>
      </c>
      <c r="G8" s="19">
        <f t="shared" si="1"/>
        <v>49.10499138249925</v>
      </c>
      <c r="H8" s="19">
        <f t="shared" si="1"/>
        <v>30.605171664493696</v>
      </c>
      <c r="I8" s="19">
        <f t="shared" si="1"/>
        <v>57.750952986022874</v>
      </c>
      <c r="J8" s="19">
        <f t="shared" si="1"/>
        <v>42.988871224165344</v>
      </c>
      <c r="K8" s="19">
        <f t="shared" si="1"/>
        <v>81.886261261261254</v>
      </c>
      <c r="L8" s="19">
        <f t="shared" si="1"/>
        <v>47.022995257918168</v>
      </c>
      <c r="M8" s="19">
        <f t="shared" si="1"/>
        <v>32.534935353271521</v>
      </c>
      <c r="N8" s="20"/>
    </row>
    <row r="9" spans="2:17" x14ac:dyDescent="0.25">
      <c r="B9" s="15" t="s">
        <v>23</v>
      </c>
      <c r="C9" s="19">
        <f>C8/4</f>
        <v>9.6627237851662411</v>
      </c>
      <c r="D9" s="19">
        <f t="shared" ref="D9:M9" si="2">D8/4</f>
        <v>5.5044114726617499</v>
      </c>
      <c r="E9" s="19">
        <f t="shared" si="2"/>
        <v>7.0034216909216909</v>
      </c>
      <c r="F9" s="19">
        <f t="shared" si="2"/>
        <v>9.6996341118039933</v>
      </c>
      <c r="G9" s="19">
        <f t="shared" si="2"/>
        <v>12.276247845624813</v>
      </c>
      <c r="H9" s="19">
        <f t="shared" si="2"/>
        <v>7.651292916123424</v>
      </c>
      <c r="I9" s="19">
        <f t="shared" si="2"/>
        <v>14.437738246505718</v>
      </c>
      <c r="J9" s="19">
        <f t="shared" si="2"/>
        <v>10.747217806041336</v>
      </c>
      <c r="K9" s="19">
        <f t="shared" si="2"/>
        <v>20.471565315315313</v>
      </c>
      <c r="L9" s="19">
        <f t="shared" si="2"/>
        <v>11.755748814479542</v>
      </c>
      <c r="M9" s="19">
        <f t="shared" si="2"/>
        <v>8.1337338383178803</v>
      </c>
      <c r="N9" s="15"/>
    </row>
    <row r="11" spans="2:17" x14ac:dyDescent="0.25">
      <c r="I11" s="54" t="s">
        <v>56</v>
      </c>
      <c r="J11" s="54"/>
      <c r="K11" s="54"/>
      <c r="L11" s="6"/>
    </row>
    <row r="12" spans="2:17" x14ac:dyDescent="0.25">
      <c r="B12" s="16" t="s">
        <v>58</v>
      </c>
      <c r="C12" s="16" t="s">
        <v>16</v>
      </c>
      <c r="D12" s="16" t="s">
        <v>73</v>
      </c>
      <c r="E12" s="16" t="s">
        <v>23</v>
      </c>
    </row>
    <row r="13" spans="2:17" x14ac:dyDescent="0.25">
      <c r="B13" s="24" t="s">
        <v>30</v>
      </c>
      <c r="C13" s="32">
        <f>C6</f>
        <v>11.566496163682865</v>
      </c>
      <c r="D13" s="32">
        <f>C5</f>
        <v>8.6700767263427103</v>
      </c>
      <c r="E13" s="32">
        <f>C9</f>
        <v>9.6627237851662411</v>
      </c>
    </row>
    <row r="14" spans="2:17" x14ac:dyDescent="0.25">
      <c r="B14" s="24" t="s">
        <v>31</v>
      </c>
      <c r="C14" s="32">
        <f>D6</f>
        <v>6.5649100257069408</v>
      </c>
      <c r="D14" s="32">
        <f>D5</f>
        <v>3.8634644478063533</v>
      </c>
      <c r="E14" s="32">
        <f>D9</f>
        <v>5.5044114726617499</v>
      </c>
    </row>
    <row r="15" spans="2:17" x14ac:dyDescent="0.25">
      <c r="B15" s="24" t="s">
        <v>32</v>
      </c>
      <c r="C15" s="32">
        <f>E6</f>
        <v>6.8918918918918921</v>
      </c>
      <c r="D15" s="32">
        <f>E5</f>
        <v>7.5</v>
      </c>
      <c r="E15" s="32">
        <f>E9</f>
        <v>7.0034216909216909</v>
      </c>
    </row>
    <row r="16" spans="2:17" x14ac:dyDescent="0.25">
      <c r="B16" s="24" t="s">
        <v>45</v>
      </c>
      <c r="C16" s="32">
        <f>F6</f>
        <v>5.5351075877689695</v>
      </c>
      <c r="D16" s="32">
        <f>F5</f>
        <v>12.5</v>
      </c>
      <c r="E16" s="32">
        <f>F9</f>
        <v>9.6996341118039933</v>
      </c>
    </row>
    <row r="17" spans="2:5" x14ac:dyDescent="0.25">
      <c r="B17" s="24" t="s">
        <v>33</v>
      </c>
      <c r="C17" s="32">
        <f>G6</f>
        <v>10.494474239282246</v>
      </c>
      <c r="D17" s="32">
        <f>G5</f>
        <v>10</v>
      </c>
      <c r="E17" s="32">
        <f>G9</f>
        <v>12.276247845624813</v>
      </c>
    </row>
    <row r="18" spans="2:5" x14ac:dyDescent="0.25">
      <c r="B18" s="24" t="s">
        <v>46</v>
      </c>
      <c r="C18" s="32">
        <f>H6</f>
        <v>7.7107779226423281</v>
      </c>
      <c r="D18" s="32">
        <f>H5</f>
        <v>7.5</v>
      </c>
      <c r="E18" s="32">
        <f>H9</f>
        <v>7.651292916123424</v>
      </c>
    </row>
    <row r="19" spans="2:5" x14ac:dyDescent="0.25">
      <c r="B19" s="24" t="s">
        <v>47</v>
      </c>
      <c r="C19" s="32">
        <f>I6</f>
        <v>17.6143583227446</v>
      </c>
      <c r="D19" s="32">
        <f>I5</f>
        <v>12.5</v>
      </c>
      <c r="E19" s="32">
        <f>I9</f>
        <v>14.437738246505718</v>
      </c>
    </row>
    <row r="20" spans="2:5" x14ac:dyDescent="0.25">
      <c r="B20" s="24" t="s">
        <v>48</v>
      </c>
      <c r="C20" s="32">
        <f>J6</f>
        <v>12.003179650238474</v>
      </c>
      <c r="D20" s="32">
        <f>J5</f>
        <v>10</v>
      </c>
      <c r="E20" s="32">
        <f>J9</f>
        <v>10.747217806041336</v>
      </c>
    </row>
    <row r="21" spans="2:5" x14ac:dyDescent="0.25">
      <c r="B21" s="24" t="s">
        <v>49</v>
      </c>
      <c r="C21" s="32">
        <f>K6</f>
        <v>38.423423423423415</v>
      </c>
      <c r="D21" s="32">
        <f>K5</f>
        <v>11.407657657657658</v>
      </c>
      <c r="E21" s="32">
        <f>K9</f>
        <v>20.471565315315313</v>
      </c>
    </row>
    <row r="22" spans="2:5" x14ac:dyDescent="0.25">
      <c r="B22" s="24" t="s">
        <v>68</v>
      </c>
      <c r="C22" s="32">
        <f>L6</f>
        <v>22.071123055427169</v>
      </c>
      <c r="D22" s="32">
        <f>L5</f>
        <v>7.6791023416974804</v>
      </c>
      <c r="E22" s="32">
        <f>L9</f>
        <v>11.755748814479542</v>
      </c>
    </row>
    <row r="23" spans="2:5" x14ac:dyDescent="0.25">
      <c r="B23" s="24" t="s">
        <v>65</v>
      </c>
      <c r="C23" s="32">
        <f>M6</f>
        <v>8.1891080057463768</v>
      </c>
      <c r="D23" s="32">
        <f>M5</f>
        <v>8.0177615254015944</v>
      </c>
      <c r="E23" s="32">
        <f>M9</f>
        <v>8.1337338383178803</v>
      </c>
    </row>
  </sheetData>
  <mergeCells count="5">
    <mergeCell ref="I11:K11"/>
    <mergeCell ref="B1:M1"/>
    <mergeCell ref="B2:B3"/>
    <mergeCell ref="C2:M2"/>
    <mergeCell ref="N2:N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 mentah</vt:lpstr>
      <vt:lpstr>analisis tren</vt:lpstr>
      <vt:lpstr>indeks alternatif</vt:lpstr>
      <vt:lpstr>CPI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Risma Yanti</cp:lastModifiedBy>
  <dcterms:created xsi:type="dcterms:W3CDTF">2023-11-28T00:23:43Z</dcterms:created>
  <dcterms:modified xsi:type="dcterms:W3CDTF">2024-07-28T13:01:52Z</dcterms:modified>
</cp:coreProperties>
</file>